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7.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filterPrivacy="1" updateLinks="never" codeName="ThisWorkbook" defaultThemeVersion="124226"/>
  <xr:revisionPtr revIDLastSave="0" documentId="13_ncr:1_{CF75F93E-43E1-4B23-9884-1BFD81B9C91C}" xr6:coauthVersionLast="47" xr6:coauthVersionMax="47" xr10:uidLastSave="{00000000-0000-0000-0000-000000000000}"/>
  <bookViews>
    <workbookView xWindow="28680" yWindow="-120" windowWidth="29040" windowHeight="15840" tabRatio="860" firstSheet="1" activeTab="1" xr2:uid="{1AC7296A-594D-4C45-9F37-59B763ED63CA}"/>
  </bookViews>
  <sheets>
    <sheet name="情報集約シート" sheetId="91" state="hidden" r:id="rId1"/>
    <sheet name="記載要領" sheetId="6" r:id="rId2"/>
    <sheet name="日本標準産業中分類" sheetId="19" r:id="rId3"/>
    <sheet name="会社規模判断資料" sheetId="35" r:id="rId4"/>
    <sheet name="第2号 (助成対象事業者用)" sheetId="45" r:id="rId5"/>
    <sheet name="共通１－２(太陽光）" sheetId="7" r:id="rId6"/>
    <sheet name="共通１－２（風力)" sheetId="22" r:id="rId7"/>
    <sheet name="共通１－２（水力)" sheetId="23" r:id="rId8"/>
    <sheet name="共通１－２（地熱発電)" sheetId="24" r:id="rId9"/>
    <sheet name="共通１－２（ﾊﾞｲｵﾏｽ発電)" sheetId="25" r:id="rId10"/>
    <sheet name="共通１－４（環境価値）" sheetId="105" r:id="rId11"/>
    <sheet name="共通２_全体" sheetId="47" r:id="rId12"/>
    <sheet name="システム系統図（光）最新" sheetId="90" state="hidden" r:id="rId13"/>
    <sheet name="共通２_太陽光発電" sheetId="77" r:id="rId14"/>
    <sheet name="共通様式２_太陽光を除く発電設備" sheetId="78" r:id="rId15"/>
    <sheet name="第５号様式" sheetId="53" r:id="rId16"/>
    <sheet name="第６号様式" sheetId="54" r:id="rId17"/>
    <sheet name="第７号様式" sheetId="55" r:id="rId18"/>
    <sheet name="第８号様式" sheetId="56" r:id="rId19"/>
    <sheet name="第９号様式" sheetId="58" r:id="rId20"/>
    <sheet name="第14号様式" sheetId="62" r:id="rId21"/>
    <sheet name="第15号様式" sheetId="63" r:id="rId22"/>
    <sheet name="第17号様式" sheetId="64" r:id="rId23"/>
    <sheet name="参考様式１" sheetId="18" r:id="rId24"/>
    <sheet name="参考様式２" sheetId="21" r:id="rId25"/>
  </sheets>
  <externalReferences>
    <externalReference r:id="rId26"/>
    <externalReference r:id="rId27"/>
    <externalReference r:id="rId28"/>
  </externalReferences>
  <definedNames>
    <definedName name="_xlnm._FilterDatabase" localSheetId="3" hidden="1">会社規模判断資料!$B$9:$G$2118</definedName>
    <definedName name="_xlnm.Criteria" localSheetId="8">#REF!</definedName>
    <definedName name="_xlnm.Print_Area" localSheetId="12">'システム系統図（光）最新'!$C$1:$AE$60</definedName>
    <definedName name="_xlnm.Print_Area" localSheetId="3">会社規模判断資料!$A$1:$H$2119</definedName>
    <definedName name="_xlnm.Print_Area" localSheetId="1">記載要領!$A$1:$AB$71</definedName>
    <definedName name="_xlnm.Print_Area" localSheetId="9">'共通１－２（ﾊﾞｲｵﾏｽ発電)'!$A$1:$L$374</definedName>
    <definedName name="_xlnm.Print_Area" localSheetId="7">'共通１－２（水力)'!$A$1:$L$186</definedName>
    <definedName name="_xlnm.Print_Area" localSheetId="5">'共通１－２(太陽光）'!$A$1:$M$145</definedName>
    <definedName name="_xlnm.Print_Area" localSheetId="8">'共通１－２（地熱発電)'!$A$1:$L$181</definedName>
    <definedName name="_xlnm.Print_Area" localSheetId="6">'共通１－２（風力)'!$A$1:$L$96</definedName>
    <definedName name="_xlnm.Print_Area" localSheetId="10">'共通１－４（環境価値）'!$A$1:$L$119</definedName>
    <definedName name="_xlnm.Print_Area" localSheetId="11">共通２_全体!$A$1:$H$37</definedName>
    <definedName name="_xlnm.Print_Area" localSheetId="13">共通２_太陽光発電!$A$1:$P$50</definedName>
    <definedName name="_xlnm.Print_Area" localSheetId="14">共通様式２_太陽光を除く発電設備!$A$1:$P$49</definedName>
    <definedName name="_xlnm.Print_Area" localSheetId="23">参考様式１!$A$1:$K$48</definedName>
    <definedName name="_xlnm.Print_Area" localSheetId="24">参考様式２!$A$1:$K$49</definedName>
    <definedName name="_xlnm.Print_Area" localSheetId="20">第14号様式!$B$1:$AA$53</definedName>
    <definedName name="_xlnm.Print_Area" localSheetId="21">第15号様式!$A$1:$Z$53</definedName>
    <definedName name="_xlnm.Print_Area" localSheetId="22">第17号様式!$A$1:$Z$49</definedName>
    <definedName name="_xlnm.Print_Area" localSheetId="4">'第2号 (助成対象事業者用)'!$A$1:$Q$36</definedName>
    <definedName name="_xlnm.Print_Area" localSheetId="15">第５号様式!$A$1:$Z$44</definedName>
    <definedName name="_xlnm.Print_Area" localSheetId="16">第６号様式!$A$1:$Z$57</definedName>
    <definedName name="_xlnm.Print_Area" localSheetId="17">第７号様式!$A$1:$Z$41</definedName>
    <definedName name="_xlnm.Print_Area" localSheetId="18">第８号様式!$A$1:$Z$45</definedName>
    <definedName name="_xlnm.Print_Area" localSheetId="19">第９号様式!$A$1:$AA$42</definedName>
    <definedName name="_xlnm.Print_Area" localSheetId="2">日本標準産業中分類!$A$1:$C$101</definedName>
    <definedName name="_xlnm.Print_Titles" localSheetId="2">日本標準産業中分類!$1:$2</definedName>
    <definedName name="設備" localSheetId="10">[1]データ参照シート!$B$2</definedName>
    <definedName name="設備" localSheetId="17">#REF!</definedName>
    <definedName name="設備">#REF!</definedName>
    <definedName name="大分類" localSheetId="10">[2]基本情報!#REF!</definedName>
    <definedName name="大分類" localSheetId="13">#REF!</definedName>
    <definedName name="大分類" localSheetId="14">#REF!</definedName>
    <definedName name="大分類" localSheetId="4">#REF!</definedName>
    <definedName name="大分類" localSheetId="17">#REF!</definedName>
    <definedName name="大分類">#REF!</definedName>
    <definedName name="別1その2" localSheetId="10">[3]対策!$K$2:$K$9</definedName>
    <definedName name="別1その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7" i="78" l="1"/>
  <c r="Z13" i="77"/>
  <c r="AM7" i="78"/>
  <c r="G60" i="7" l="1"/>
  <c r="F7" i="78" l="1"/>
  <c r="AM5" i="78"/>
  <c r="AH5" i="78" l="1"/>
  <c r="G136" i="7" l="1"/>
  <c r="E128" i="7"/>
  <c r="AH6" i="77" l="1"/>
  <c r="AM7" i="77"/>
  <c r="G17" i="25" l="1"/>
  <c r="N84" i="105" l="1"/>
  <c r="O90" i="105"/>
  <c r="O89" i="105"/>
  <c r="O88" i="105"/>
  <c r="O87" i="105"/>
  <c r="BO90" i="105"/>
  <c r="BJ90" i="105"/>
  <c r="J90" i="105"/>
  <c r="BO89" i="105"/>
  <c r="BO88" i="105"/>
  <c r="BO87" i="105"/>
  <c r="BO86" i="105"/>
  <c r="BN85" i="105"/>
  <c r="N85" i="105"/>
  <c r="BJ81" i="105"/>
  <c r="J81" i="105"/>
  <c r="BJ72" i="105"/>
  <c r="J72" i="105"/>
  <c r="BJ63" i="105"/>
  <c r="J63" i="105"/>
  <c r="BJ54" i="105"/>
  <c r="J54" i="105"/>
  <c r="BJ45" i="105"/>
  <c r="J45" i="105"/>
  <c r="BJ36" i="105"/>
  <c r="J36" i="105"/>
  <c r="BJ27" i="105"/>
  <c r="J27" i="105"/>
  <c r="BJ18" i="105"/>
  <c r="J18" i="105"/>
  <c r="BJ9" i="105"/>
  <c r="J9" i="105"/>
  <c r="H95" i="105" s="1"/>
  <c r="H99" i="105" s="1"/>
  <c r="D100" i="105" l="1"/>
  <c r="BH95" i="105"/>
  <c r="BH99" i="105" s="1"/>
  <c r="BD100" i="105" s="1"/>
  <c r="G17" i="7" l="1"/>
  <c r="AH5" i="77" l="1"/>
  <c r="K38" i="78" l="1"/>
  <c r="K39" i="78" s="1"/>
  <c r="J38" i="78"/>
  <c r="J39" i="78" s="1"/>
  <c r="G38" i="78"/>
  <c r="G39" i="78" s="1"/>
  <c r="H38" i="78"/>
  <c r="H39" i="78" s="1"/>
  <c r="F38" i="78"/>
  <c r="F39" i="78" s="1"/>
  <c r="F40" i="78" l="1"/>
  <c r="J40" i="78"/>
  <c r="K40" i="78"/>
  <c r="G40" i="78"/>
  <c r="H40" i="78"/>
  <c r="K34" i="63"/>
  <c r="AA50" i="78"/>
  <c r="AA49" i="78"/>
  <c r="AA48" i="78"/>
  <c r="I46" i="78"/>
  <c r="G43" i="78"/>
  <c r="C8" i="47" s="1"/>
  <c r="G42" i="78"/>
  <c r="C6" i="47" s="1"/>
  <c r="AP40" i="78"/>
  <c r="AO40" i="78"/>
  <c r="AN40" i="78"/>
  <c r="AM40" i="78"/>
  <c r="AL40" i="78"/>
  <c r="AK40" i="78"/>
  <c r="AJ40" i="78"/>
  <c r="AI40" i="78"/>
  <c r="AC40" i="78"/>
  <c r="AK39" i="78"/>
  <c r="AJ39" i="78"/>
  <c r="AI39" i="78"/>
  <c r="AC39" i="78"/>
  <c r="AK38" i="78"/>
  <c r="AJ38" i="78"/>
  <c r="AI38" i="78"/>
  <c r="M42" i="78"/>
  <c r="C7" i="47" s="1"/>
  <c r="AE37" i="78"/>
  <c r="AD37" i="78"/>
  <c r="AC37" i="78"/>
  <c r="AB37" i="78"/>
  <c r="AA37" i="78"/>
  <c r="Z37" i="78"/>
  <c r="Y37" i="78"/>
  <c r="X37" i="78"/>
  <c r="W37" i="78"/>
  <c r="V37" i="78"/>
  <c r="T37" i="78"/>
  <c r="U37" i="78" s="1"/>
  <c r="S37" i="78"/>
  <c r="AL36" i="78"/>
  <c r="AK36" i="78"/>
  <c r="AJ36" i="78"/>
  <c r="AI36" i="78"/>
  <c r="AC36" i="78"/>
  <c r="AE36" i="78" s="1"/>
  <c r="AB36" i="78"/>
  <c r="AA36" i="78"/>
  <c r="Z36" i="78"/>
  <c r="Y36" i="78"/>
  <c r="X36" i="78"/>
  <c r="W36" i="78"/>
  <c r="V36" i="78"/>
  <c r="U36" i="78"/>
  <c r="T36" i="78"/>
  <c r="S36" i="78"/>
  <c r="AC35" i="78"/>
  <c r="AE35" i="78" s="1"/>
  <c r="AB35" i="78"/>
  <c r="AA35" i="78"/>
  <c r="Z35" i="78"/>
  <c r="Y35" i="78"/>
  <c r="X35" i="78"/>
  <c r="W35" i="78"/>
  <c r="V35" i="78"/>
  <c r="T35" i="78"/>
  <c r="U35" i="78" s="1"/>
  <c r="S35" i="78"/>
  <c r="AE34" i="78"/>
  <c r="AD34" i="78"/>
  <c r="AC34" i="78"/>
  <c r="AB34" i="78"/>
  <c r="AA34" i="78"/>
  <c r="Z34" i="78"/>
  <c r="Y34" i="78"/>
  <c r="X34" i="78"/>
  <c r="W34" i="78"/>
  <c r="V34" i="78"/>
  <c r="S34" i="78"/>
  <c r="T34" i="78" s="1"/>
  <c r="U34" i="78" s="1"/>
  <c r="AE33" i="78"/>
  <c r="AD33" i="78"/>
  <c r="AC33" i="78"/>
  <c r="AB33" i="78"/>
  <c r="AA33" i="78"/>
  <c r="Z33" i="78"/>
  <c r="Y33" i="78"/>
  <c r="X33" i="78"/>
  <c r="W33" i="78"/>
  <c r="V33" i="78"/>
  <c r="T33" i="78"/>
  <c r="U33" i="78" s="1"/>
  <c r="S33" i="78"/>
  <c r="AC32" i="78"/>
  <c r="AE32" i="78" s="1"/>
  <c r="AB32" i="78"/>
  <c r="AA32" i="78"/>
  <c r="Z32" i="78"/>
  <c r="Y32" i="78"/>
  <c r="X32" i="78"/>
  <c r="W32" i="78"/>
  <c r="V32" i="78"/>
  <c r="U32" i="78"/>
  <c r="T32" i="78"/>
  <c r="S32" i="78"/>
  <c r="AE31" i="78"/>
  <c r="AD31" i="78"/>
  <c r="AC31" i="78"/>
  <c r="AB31" i="78"/>
  <c r="AA31" i="78"/>
  <c r="Z31" i="78"/>
  <c r="Y31" i="78"/>
  <c r="X31" i="78"/>
  <c r="W31" i="78"/>
  <c r="V31" i="78"/>
  <c r="S31" i="78"/>
  <c r="T31" i="78" s="1"/>
  <c r="U31" i="78" s="1"/>
  <c r="AE30" i="78"/>
  <c r="AC30" i="78"/>
  <c r="AD30" i="78" s="1"/>
  <c r="AB30" i="78"/>
  <c r="AA30" i="78"/>
  <c r="Z30" i="78"/>
  <c r="Y30" i="78"/>
  <c r="X30" i="78"/>
  <c r="W30" i="78"/>
  <c r="V30" i="78"/>
  <c r="S30" i="78"/>
  <c r="T30" i="78" s="1"/>
  <c r="U30" i="78" s="1"/>
  <c r="AC29" i="78"/>
  <c r="AE29" i="78" s="1"/>
  <c r="AB29" i="78"/>
  <c r="AA29" i="78"/>
  <c r="Z29" i="78"/>
  <c r="Y29" i="78"/>
  <c r="X29" i="78"/>
  <c r="W29" i="78"/>
  <c r="V29" i="78"/>
  <c r="U29" i="78"/>
  <c r="T29" i="78"/>
  <c r="S29" i="78"/>
  <c r="AC28" i="78"/>
  <c r="AE28" i="78" s="1"/>
  <c r="AB28" i="78"/>
  <c r="AA28" i="78"/>
  <c r="Z28" i="78"/>
  <c r="Y28" i="78"/>
  <c r="X28" i="78"/>
  <c r="W28" i="78"/>
  <c r="V28" i="78"/>
  <c r="T28" i="78"/>
  <c r="U28" i="78" s="1"/>
  <c r="S28" i="78"/>
  <c r="AE27" i="78"/>
  <c r="AD27" i="78"/>
  <c r="AC27" i="78"/>
  <c r="AB27" i="78"/>
  <c r="AA27" i="78"/>
  <c r="Z27" i="78"/>
  <c r="Y27" i="78"/>
  <c r="X27" i="78"/>
  <c r="W27" i="78"/>
  <c r="V27" i="78"/>
  <c r="S27" i="78"/>
  <c r="T27" i="78" s="1"/>
  <c r="U27" i="78" s="1"/>
  <c r="AE26" i="78"/>
  <c r="AD26" i="78"/>
  <c r="AC26" i="78"/>
  <c r="AB26" i="78"/>
  <c r="AA26" i="78"/>
  <c r="Z26" i="78"/>
  <c r="Y26" i="78"/>
  <c r="X26" i="78"/>
  <c r="W26" i="78"/>
  <c r="V26" i="78"/>
  <c r="T26" i="78"/>
  <c r="U26" i="78" s="1"/>
  <c r="S26" i="78"/>
  <c r="AC25" i="78"/>
  <c r="AE25" i="78" s="1"/>
  <c r="AB25" i="78"/>
  <c r="AA25" i="78"/>
  <c r="Z25" i="78"/>
  <c r="Y25" i="78"/>
  <c r="X25" i="78"/>
  <c r="W25" i="78"/>
  <c r="V25" i="78"/>
  <c r="S25" i="78"/>
  <c r="T25" i="78" s="1"/>
  <c r="U25" i="78" s="1"/>
  <c r="AD24" i="78"/>
  <c r="AC24" i="78"/>
  <c r="AE24" i="78" s="1"/>
  <c r="AB24" i="78"/>
  <c r="AA24" i="78"/>
  <c r="Z24" i="78"/>
  <c r="Y24" i="78"/>
  <c r="X24" i="78"/>
  <c r="W24" i="78"/>
  <c r="V24" i="78"/>
  <c r="S24" i="78"/>
  <c r="T24" i="78" s="1"/>
  <c r="U24" i="78" s="1"/>
  <c r="AC23" i="78"/>
  <c r="AE23" i="78" s="1"/>
  <c r="AB23" i="78"/>
  <c r="AA23" i="78"/>
  <c r="Z23" i="78"/>
  <c r="Y23" i="78"/>
  <c r="X23" i="78"/>
  <c r="W23" i="78"/>
  <c r="V23" i="78"/>
  <c r="S23" i="78"/>
  <c r="T23" i="78" s="1"/>
  <c r="U23" i="78" s="1"/>
  <c r="AE22" i="78"/>
  <c r="AC22" i="78"/>
  <c r="AD22" i="78" s="1"/>
  <c r="AB22" i="78"/>
  <c r="AA22" i="78"/>
  <c r="Z22" i="78"/>
  <c r="Y22" i="78"/>
  <c r="X22" i="78"/>
  <c r="W22" i="78"/>
  <c r="V22" i="78"/>
  <c r="S22" i="78"/>
  <c r="T22" i="78" s="1"/>
  <c r="U22" i="78" s="1"/>
  <c r="AC21" i="78"/>
  <c r="AE21" i="78" s="1"/>
  <c r="AB21" i="78"/>
  <c r="AA21" i="78"/>
  <c r="Z21" i="78"/>
  <c r="Y21" i="78"/>
  <c r="X21" i="78"/>
  <c r="W21" i="78"/>
  <c r="V21" i="78"/>
  <c r="U21" i="78"/>
  <c r="T21" i="78"/>
  <c r="S21" i="78"/>
  <c r="AC20" i="78"/>
  <c r="AE20" i="78" s="1"/>
  <c r="AB20" i="78"/>
  <c r="AA20" i="78"/>
  <c r="Z20" i="78"/>
  <c r="Y20" i="78"/>
  <c r="X20" i="78"/>
  <c r="W20" i="78"/>
  <c r="V20" i="78"/>
  <c r="T20" i="78"/>
  <c r="U20" i="78" s="1"/>
  <c r="S20" i="78"/>
  <c r="AN19" i="78"/>
  <c r="AE19" i="78"/>
  <c r="AC19" i="78"/>
  <c r="AD19" i="78" s="1"/>
  <c r="AB19" i="78"/>
  <c r="AA19" i="78"/>
  <c r="Z19" i="78"/>
  <c r="Y19" i="78"/>
  <c r="X19" i="78"/>
  <c r="W19" i="78"/>
  <c r="V19" i="78"/>
  <c r="S19" i="78"/>
  <c r="T19" i="78" s="1"/>
  <c r="U19" i="78" s="1"/>
  <c r="AC18" i="78"/>
  <c r="AE18" i="78" s="1"/>
  <c r="AB18" i="78"/>
  <c r="AA18" i="78"/>
  <c r="Z18" i="78"/>
  <c r="Y18" i="78"/>
  <c r="X18" i="78"/>
  <c r="W18" i="78"/>
  <c r="V18" i="78"/>
  <c r="U18" i="78"/>
  <c r="T18" i="78"/>
  <c r="S18" i="78"/>
  <c r="AC17" i="78"/>
  <c r="AE17" i="78" s="1"/>
  <c r="AB17" i="78"/>
  <c r="AA17" i="78"/>
  <c r="Z17" i="78"/>
  <c r="Y17" i="78"/>
  <c r="X17" i="78"/>
  <c r="W17" i="78"/>
  <c r="V17" i="78"/>
  <c r="T17" i="78"/>
  <c r="U17" i="78" s="1"/>
  <c r="S17" i="78"/>
  <c r="AE16" i="78"/>
  <c r="AC16" i="78"/>
  <c r="AD16" i="78" s="1"/>
  <c r="AB16" i="78"/>
  <c r="AA16" i="78"/>
  <c r="Z16" i="78"/>
  <c r="Y16" i="78"/>
  <c r="X16" i="78"/>
  <c r="W16" i="78"/>
  <c r="V16" i="78"/>
  <c r="S16" i="78"/>
  <c r="T16" i="78" s="1"/>
  <c r="U16" i="78" s="1"/>
  <c r="AB15" i="78"/>
  <c r="AA15" i="78"/>
  <c r="Z15" i="78"/>
  <c r="AC15" i="78" s="1"/>
  <c r="X15" i="78"/>
  <c r="V15" i="78"/>
  <c r="S15" i="78"/>
  <c r="T15" i="78" s="1"/>
  <c r="AC14" i="78"/>
  <c r="AE14" i="78" s="1"/>
  <c r="AA14" i="78"/>
  <c r="Z14" i="78"/>
  <c r="Y14" i="78"/>
  <c r="W14" i="78"/>
  <c r="V14" i="78"/>
  <c r="S14" i="78"/>
  <c r="T14" i="78" s="1"/>
  <c r="U14" i="78" s="1"/>
  <c r="AC13" i="78"/>
  <c r="AD13" i="78" s="1"/>
  <c r="AB13" i="78"/>
  <c r="Z13" i="78"/>
  <c r="Y13" i="78"/>
  <c r="X13" i="78"/>
  <c r="W13" i="78"/>
  <c r="V13" i="78"/>
  <c r="T13" i="78"/>
  <c r="U13" i="78" s="1"/>
  <c r="S13" i="78"/>
  <c r="AM6" i="78"/>
  <c r="AO6" i="78" s="1"/>
  <c r="AH6" i="78"/>
  <c r="AI6" i="78" s="1"/>
  <c r="F4" i="47"/>
  <c r="A10" i="47" s="1"/>
  <c r="H41" i="21"/>
  <c r="E41" i="21"/>
  <c r="H40" i="21"/>
  <c r="E40" i="21"/>
  <c r="H39" i="21"/>
  <c r="E39" i="21"/>
  <c r="H38" i="21"/>
  <c r="E38" i="21"/>
  <c r="H37" i="21"/>
  <c r="E37" i="21"/>
  <c r="H36" i="21"/>
  <c r="E36" i="21"/>
  <c r="H35" i="21"/>
  <c r="E35" i="21"/>
  <c r="H34" i="21"/>
  <c r="E34" i="21"/>
  <c r="H33" i="21"/>
  <c r="E33" i="21"/>
  <c r="H32" i="21"/>
  <c r="E32" i="21"/>
  <c r="H31" i="21"/>
  <c r="E31" i="21"/>
  <c r="H30" i="21"/>
  <c r="E30" i="21"/>
  <c r="H29" i="21"/>
  <c r="E29" i="21"/>
  <c r="H28" i="21"/>
  <c r="E28" i="21"/>
  <c r="H27" i="21"/>
  <c r="E27" i="21"/>
  <c r="H26" i="21"/>
  <c r="E26" i="21"/>
  <c r="H25" i="21"/>
  <c r="E25" i="21"/>
  <c r="H24" i="21"/>
  <c r="I42" i="21" s="1"/>
  <c r="E24" i="21"/>
  <c r="G23" i="21"/>
  <c r="F23" i="21"/>
  <c r="I20" i="21"/>
  <c r="H47" i="21" s="1"/>
  <c r="H19" i="21"/>
  <c r="E19" i="21"/>
  <c r="H18" i="21"/>
  <c r="E18" i="21"/>
  <c r="H17" i="21"/>
  <c r="E17" i="21"/>
  <c r="H16" i="21"/>
  <c r="E16" i="21"/>
  <c r="H15" i="21"/>
  <c r="E15" i="21"/>
  <c r="H14" i="21"/>
  <c r="E14" i="21"/>
  <c r="H13" i="21"/>
  <c r="E13" i="21"/>
  <c r="H12" i="21"/>
  <c r="E12" i="21"/>
  <c r="H11" i="21"/>
  <c r="E11" i="21"/>
  <c r="H10" i="21"/>
  <c r="E10" i="21"/>
  <c r="H9" i="21"/>
  <c r="E9" i="21"/>
  <c r="H8" i="21"/>
  <c r="E8" i="21"/>
  <c r="H7" i="21"/>
  <c r="E7" i="21"/>
  <c r="E43" i="21" s="1"/>
  <c r="G6" i="21"/>
  <c r="I42" i="18"/>
  <c r="H41" i="18"/>
  <c r="E41" i="18"/>
  <c r="H40" i="18"/>
  <c r="E40" i="18"/>
  <c r="H39" i="18"/>
  <c r="E39" i="18"/>
  <c r="H38" i="18"/>
  <c r="E38" i="18"/>
  <c r="H37" i="18"/>
  <c r="E37" i="18"/>
  <c r="H36" i="18"/>
  <c r="E36" i="18"/>
  <c r="H35" i="18"/>
  <c r="E35" i="18"/>
  <c r="H34" i="18"/>
  <c r="E34" i="18"/>
  <c r="H33" i="18"/>
  <c r="E33" i="18"/>
  <c r="H32" i="18"/>
  <c r="E32" i="18"/>
  <c r="H31" i="18"/>
  <c r="E31" i="18"/>
  <c r="H30" i="18"/>
  <c r="E30" i="18"/>
  <c r="H29" i="18"/>
  <c r="E29" i="18"/>
  <c r="H28" i="18"/>
  <c r="E28" i="18"/>
  <c r="H27" i="18"/>
  <c r="E27" i="18"/>
  <c r="H26" i="18"/>
  <c r="E26" i="18"/>
  <c r="H25" i="18"/>
  <c r="E25" i="18"/>
  <c r="H24" i="18"/>
  <c r="E24" i="18"/>
  <c r="F23" i="18"/>
  <c r="H19" i="18"/>
  <c r="E19" i="18"/>
  <c r="H18" i="18"/>
  <c r="E18" i="18"/>
  <c r="H17" i="18"/>
  <c r="E17" i="18"/>
  <c r="H16" i="18"/>
  <c r="E16" i="18"/>
  <c r="H15" i="18"/>
  <c r="E15" i="18"/>
  <c r="H14" i="18"/>
  <c r="E14" i="18"/>
  <c r="H13" i="18"/>
  <c r="E13" i="18"/>
  <c r="H12" i="18"/>
  <c r="E12" i="18"/>
  <c r="H11" i="18"/>
  <c r="E11" i="18"/>
  <c r="H10" i="18"/>
  <c r="E10" i="18"/>
  <c r="H9" i="18"/>
  <c r="E9" i="18"/>
  <c r="H8" i="18"/>
  <c r="E8" i="18"/>
  <c r="H7" i="18"/>
  <c r="I20" i="18" s="1"/>
  <c r="H47" i="18" s="1"/>
  <c r="E7" i="18"/>
  <c r="E43" i="18" s="1"/>
  <c r="G6" i="18"/>
  <c r="G23" i="18" s="1"/>
  <c r="F366" i="25"/>
  <c r="F362" i="25"/>
  <c r="J360" i="25"/>
  <c r="J359" i="25"/>
  <c r="J358" i="25"/>
  <c r="J357" i="25"/>
  <c r="J356" i="25"/>
  <c r="J355" i="25"/>
  <c r="J354" i="25"/>
  <c r="J353" i="25"/>
  <c r="J352" i="25"/>
  <c r="J351" i="25"/>
  <c r="J350" i="25"/>
  <c r="J349" i="25"/>
  <c r="J348" i="25"/>
  <c r="J347" i="25"/>
  <c r="J346" i="25"/>
  <c r="F364" i="25" s="1"/>
  <c r="I343" i="25"/>
  <c r="G338" i="25"/>
  <c r="G336" i="25"/>
  <c r="G334" i="25"/>
  <c r="F330" i="25"/>
  <c r="A332" i="25" s="1"/>
  <c r="G327" i="25"/>
  <c r="G325" i="25"/>
  <c r="G323" i="25"/>
  <c r="J321" i="25"/>
  <c r="I321" i="25"/>
  <c r="H321" i="25"/>
  <c r="G321" i="25"/>
  <c r="F321" i="25"/>
  <c r="E321" i="25"/>
  <c r="J316" i="25"/>
  <c r="I316" i="25"/>
  <c r="H316" i="25"/>
  <c r="G316" i="25"/>
  <c r="F316" i="25"/>
  <c r="E316" i="25"/>
  <c r="J193" i="25"/>
  <c r="J192" i="25"/>
  <c r="G169" i="25"/>
  <c r="G161" i="25"/>
  <c r="G153" i="25"/>
  <c r="G172" i="25" s="1"/>
  <c r="AK32" i="78" s="1"/>
  <c r="G143" i="25"/>
  <c r="G134" i="25"/>
  <c r="G125" i="25"/>
  <c r="G114" i="25"/>
  <c r="G105" i="25"/>
  <c r="G96" i="25"/>
  <c r="G85" i="25"/>
  <c r="G76" i="25"/>
  <c r="G67" i="25"/>
  <c r="G56" i="25"/>
  <c r="G47" i="25"/>
  <c r="G38" i="25"/>
  <c r="G5" i="25" s="1"/>
  <c r="AH32" i="78" s="1"/>
  <c r="AM32" i="78" s="1"/>
  <c r="G12" i="25"/>
  <c r="G177" i="24"/>
  <c r="G175" i="24"/>
  <c r="F171" i="24"/>
  <c r="A173" i="24" s="1"/>
  <c r="G168" i="24"/>
  <c r="G166" i="24"/>
  <c r="G164" i="24"/>
  <c r="J162" i="24"/>
  <c r="I162" i="24"/>
  <c r="H162" i="24"/>
  <c r="G162" i="24"/>
  <c r="F162" i="24"/>
  <c r="E162" i="24"/>
  <c r="J157" i="24"/>
  <c r="I157" i="24"/>
  <c r="H157" i="24"/>
  <c r="G157" i="24"/>
  <c r="F157" i="24"/>
  <c r="E157" i="24"/>
  <c r="G179" i="24" s="1"/>
  <c r="G141" i="24"/>
  <c r="G133" i="24"/>
  <c r="G125" i="24"/>
  <c r="G144" i="24" s="1"/>
  <c r="G115" i="24"/>
  <c r="G107" i="24"/>
  <c r="G99" i="24"/>
  <c r="G89" i="24"/>
  <c r="G80" i="24"/>
  <c r="G71" i="24"/>
  <c r="G60" i="24"/>
  <c r="G52" i="24"/>
  <c r="G44" i="24"/>
  <c r="G34" i="24"/>
  <c r="G26" i="24"/>
  <c r="G18" i="24"/>
  <c r="G5" i="24"/>
  <c r="AH31" i="78" s="1"/>
  <c r="AM31" i="78" s="1"/>
  <c r="G184" i="23"/>
  <c r="G182" i="23"/>
  <c r="G180" i="23"/>
  <c r="F176" i="23"/>
  <c r="A178" i="23" s="1"/>
  <c r="G173" i="23"/>
  <c r="G171" i="23"/>
  <c r="G169" i="23"/>
  <c r="J167" i="23"/>
  <c r="I167" i="23"/>
  <c r="H167" i="23"/>
  <c r="G167" i="23"/>
  <c r="F167" i="23"/>
  <c r="E167" i="23"/>
  <c r="J162" i="23"/>
  <c r="I162" i="23"/>
  <c r="H162" i="23"/>
  <c r="G162" i="23"/>
  <c r="F162" i="23"/>
  <c r="E162" i="23"/>
  <c r="G147" i="23"/>
  <c r="G139" i="23"/>
  <c r="G131" i="23"/>
  <c r="G150" i="23" s="1"/>
  <c r="G110" i="23"/>
  <c r="G102" i="23"/>
  <c r="G94" i="23"/>
  <c r="G84" i="23"/>
  <c r="G76" i="23"/>
  <c r="G68" i="23"/>
  <c r="G60" i="23"/>
  <c r="G52" i="23"/>
  <c r="G44" i="23"/>
  <c r="G34" i="23"/>
  <c r="G25" i="23"/>
  <c r="G16" i="23"/>
  <c r="G6" i="23" s="1"/>
  <c r="AH30" i="78" s="1"/>
  <c r="AM30" i="78" s="1"/>
  <c r="G94" i="22"/>
  <c r="G92" i="22"/>
  <c r="G90" i="22"/>
  <c r="F86" i="22"/>
  <c r="A88" i="22" s="1"/>
  <c r="G83" i="22"/>
  <c r="G81" i="22"/>
  <c r="G79" i="22"/>
  <c r="J77" i="22"/>
  <c r="I77" i="22"/>
  <c r="H77" i="22"/>
  <c r="G77" i="22"/>
  <c r="F77" i="22"/>
  <c r="E77" i="22"/>
  <c r="J72" i="22"/>
  <c r="I72" i="22"/>
  <c r="H72" i="22"/>
  <c r="G72" i="22"/>
  <c r="F72" i="22"/>
  <c r="E72" i="22"/>
  <c r="G57" i="22"/>
  <c r="G49" i="22"/>
  <c r="G41" i="22"/>
  <c r="G60" i="22" s="1"/>
  <c r="AJ29" i="78" s="1"/>
  <c r="G31" i="22"/>
  <c r="G23" i="22"/>
  <c r="G15" i="22"/>
  <c r="G5" i="22" s="1"/>
  <c r="AH29" i="78" s="1"/>
  <c r="AM29" i="78" s="1"/>
  <c r="CA50" i="77"/>
  <c r="AA50" i="77"/>
  <c r="CA49" i="77"/>
  <c r="AA49" i="77"/>
  <c r="CA48" i="77"/>
  <c r="AA48" i="77"/>
  <c r="BM46" i="77"/>
  <c r="I46" i="77"/>
  <c r="BQ42" i="77"/>
  <c r="CP40" i="77"/>
  <c r="CO40" i="77"/>
  <c r="CN40" i="77"/>
  <c r="CM40" i="77"/>
  <c r="CL40" i="77"/>
  <c r="CK40" i="77"/>
  <c r="CJ40" i="77"/>
  <c r="CI40" i="77"/>
  <c r="CC40" i="77"/>
  <c r="AP40" i="77"/>
  <c r="CD3" i="91" s="1"/>
  <c r="AO40" i="77"/>
  <c r="AN40" i="77"/>
  <c r="CB3" i="91" s="1"/>
  <c r="AM40" i="77"/>
  <c r="CA3" i="91" s="1"/>
  <c r="AL40" i="77"/>
  <c r="BZ3" i="91" s="1"/>
  <c r="AK40" i="77"/>
  <c r="BY3" i="91" s="1"/>
  <c r="AJ40" i="77"/>
  <c r="BX3" i="91" s="1"/>
  <c r="AI40" i="77"/>
  <c r="BW3" i="91" s="1"/>
  <c r="AC40" i="77"/>
  <c r="CM39" i="77"/>
  <c r="CK39" i="77"/>
  <c r="CJ39" i="77"/>
  <c r="CI39" i="77"/>
  <c r="CC39" i="77"/>
  <c r="AK39" i="77"/>
  <c r="BQ3" i="91" s="1"/>
  <c r="AJ39" i="77"/>
  <c r="BP3" i="91" s="1"/>
  <c r="AI39" i="77"/>
  <c r="BO3" i="91" s="1"/>
  <c r="AC39" i="77"/>
  <c r="CO38" i="77"/>
  <c r="CM38" i="77"/>
  <c r="CL38" i="77"/>
  <c r="CK38" i="77"/>
  <c r="CJ38" i="77"/>
  <c r="CI38" i="77"/>
  <c r="BL38" i="77"/>
  <c r="BL39" i="77" s="1"/>
  <c r="BK38" i="77"/>
  <c r="BK39" i="77" s="1"/>
  <c r="BK40" i="77" s="1"/>
  <c r="BJ38" i="77"/>
  <c r="AK38" i="77"/>
  <c r="BI3" i="91" s="1"/>
  <c r="AJ38" i="77"/>
  <c r="BH3" i="91" s="1"/>
  <c r="AI38" i="77"/>
  <c r="BG3" i="91" s="1"/>
  <c r="CE37" i="77"/>
  <c r="CD37" i="77"/>
  <c r="CC37" i="77"/>
  <c r="CB37" i="77"/>
  <c r="CA37" i="77"/>
  <c r="BZ37" i="77"/>
  <c r="BX37" i="77"/>
  <c r="BY37" i="77" s="1"/>
  <c r="BW37" i="77"/>
  <c r="BM37" i="77"/>
  <c r="AC37" i="77"/>
  <c r="AE37" i="77" s="1"/>
  <c r="AB37" i="77"/>
  <c r="AA37" i="77"/>
  <c r="Z37" i="77"/>
  <c r="Y37" i="77"/>
  <c r="X37" i="77"/>
  <c r="W37" i="77"/>
  <c r="V37" i="77"/>
  <c r="T37" i="77"/>
  <c r="U37" i="77" s="1"/>
  <c r="S37" i="77"/>
  <c r="CL36" i="77"/>
  <c r="CK36" i="77"/>
  <c r="CJ36" i="77"/>
  <c r="CI36" i="77"/>
  <c r="CC36" i="77"/>
  <c r="CE36" i="77" s="1"/>
  <c r="CB36" i="77"/>
  <c r="CA36" i="77"/>
  <c r="BZ36" i="77"/>
  <c r="BW36" i="77"/>
  <c r="BX36" i="77" s="1"/>
  <c r="BY36" i="77" s="1"/>
  <c r="BM36" i="77"/>
  <c r="AL36" i="77"/>
  <c r="AK36" i="77"/>
  <c r="AJ36" i="77"/>
  <c r="AI36" i="77"/>
  <c r="AE36" i="77"/>
  <c r="AC36" i="77"/>
  <c r="AD36" i="77" s="1"/>
  <c r="AB36" i="77"/>
  <c r="AA36" i="77"/>
  <c r="Z36" i="77"/>
  <c r="Y36" i="77"/>
  <c r="X36" i="77"/>
  <c r="W36" i="77"/>
  <c r="V36" i="77"/>
  <c r="S36" i="77"/>
  <c r="T36" i="77" s="1"/>
  <c r="U36" i="77" s="1"/>
  <c r="CD35" i="77"/>
  <c r="CC35" i="77"/>
  <c r="CE35" i="77" s="1"/>
  <c r="CB35" i="77"/>
  <c r="CA35" i="77"/>
  <c r="BZ35" i="77"/>
  <c r="BX35" i="77"/>
  <c r="BY35" i="77" s="1"/>
  <c r="BW35" i="77"/>
  <c r="BM35" i="77"/>
  <c r="AE35" i="77"/>
  <c r="AD35" i="77"/>
  <c r="AC35" i="77"/>
  <c r="AB35" i="77"/>
  <c r="AA35" i="77"/>
  <c r="Z35" i="77"/>
  <c r="Y35" i="77"/>
  <c r="X35" i="77"/>
  <c r="W35" i="77"/>
  <c r="V35" i="77"/>
  <c r="S35" i="77"/>
  <c r="T35" i="77" s="1"/>
  <c r="U35" i="77" s="1"/>
  <c r="CC34" i="77"/>
  <c r="CE34" i="77" s="1"/>
  <c r="CB34" i="77"/>
  <c r="CA34" i="77"/>
  <c r="BZ34" i="77"/>
  <c r="BW34" i="77"/>
  <c r="BX34" i="77" s="1"/>
  <c r="BY34" i="77" s="1"/>
  <c r="BM34" i="77"/>
  <c r="AC34" i="77"/>
  <c r="AD34" i="77" s="1"/>
  <c r="AB34" i="77"/>
  <c r="AA34" i="77"/>
  <c r="Z34" i="77"/>
  <c r="Y34" i="77"/>
  <c r="X34" i="77"/>
  <c r="W34" i="77"/>
  <c r="V34" i="77"/>
  <c r="S34" i="77"/>
  <c r="T34" i="77" s="1"/>
  <c r="U34" i="77" s="1"/>
  <c r="CE33" i="77"/>
  <c r="CD33" i="77"/>
  <c r="CC33" i="77"/>
  <c r="CB33" i="77"/>
  <c r="CA33" i="77"/>
  <c r="BZ33" i="77"/>
  <c r="BW33" i="77"/>
  <c r="BX33" i="77" s="1"/>
  <c r="BY33" i="77" s="1"/>
  <c r="BM33" i="77"/>
  <c r="AD33" i="77"/>
  <c r="AC33" i="77"/>
  <c r="AE33" i="77" s="1"/>
  <c r="AB33" i="77"/>
  <c r="AA33" i="77"/>
  <c r="Z33" i="77"/>
  <c r="Y33" i="77"/>
  <c r="X33" i="77"/>
  <c r="W33" i="77"/>
  <c r="V33" i="77"/>
  <c r="S33" i="77"/>
  <c r="T33" i="77" s="1"/>
  <c r="U33" i="77" s="1"/>
  <c r="CC32" i="77"/>
  <c r="CE32" i="77" s="1"/>
  <c r="CB32" i="77"/>
  <c r="CA32" i="77"/>
  <c r="BZ32" i="77"/>
  <c r="BW32" i="77"/>
  <c r="BX32" i="77" s="1"/>
  <c r="BY32" i="77" s="1"/>
  <c r="BM32" i="77"/>
  <c r="AC32" i="77"/>
  <c r="AE32" i="77" s="1"/>
  <c r="AB32" i="77"/>
  <c r="AA32" i="77"/>
  <c r="Z32" i="77"/>
  <c r="Y32" i="77"/>
  <c r="X32" i="77"/>
  <c r="W32" i="77"/>
  <c r="V32" i="77"/>
  <c r="S32" i="77"/>
  <c r="T32" i="77" s="1"/>
  <c r="U32" i="77" s="1"/>
  <c r="CC31" i="77"/>
  <c r="CE31" i="77" s="1"/>
  <c r="CB31" i="77"/>
  <c r="CA31" i="77"/>
  <c r="BZ31" i="77"/>
  <c r="BX31" i="77"/>
  <c r="BY31" i="77" s="1"/>
  <c r="BW31" i="77"/>
  <c r="AC31" i="77"/>
  <c r="AB31" i="77"/>
  <c r="AA31" i="77"/>
  <c r="Z31" i="77"/>
  <c r="X31" i="77"/>
  <c r="W31" i="77"/>
  <c r="V31" i="77"/>
  <c r="S31" i="77"/>
  <c r="T31" i="77" s="1"/>
  <c r="U31" i="77" s="1"/>
  <c r="CE30" i="77"/>
  <c r="CD30" i="77"/>
  <c r="CC30" i="77"/>
  <c r="CB30" i="77"/>
  <c r="CA30" i="77"/>
  <c r="BZ30" i="77"/>
  <c r="BX30" i="77"/>
  <c r="BY30" i="77" s="1"/>
  <c r="BW30" i="77"/>
  <c r="AC30" i="77"/>
  <c r="AB30" i="77"/>
  <c r="AA30" i="77"/>
  <c r="Z30" i="77"/>
  <c r="X30" i="77"/>
  <c r="V30" i="77"/>
  <c r="S30" i="77"/>
  <c r="T30" i="77" s="1"/>
  <c r="U30" i="77" s="1"/>
  <c r="CD29" i="77"/>
  <c r="CC29" i="77"/>
  <c r="CE29" i="77" s="1"/>
  <c r="CB29" i="77"/>
  <c r="CA29" i="77"/>
  <c r="BZ29" i="77"/>
  <c r="BX29" i="77"/>
  <c r="BY29" i="77" s="1"/>
  <c r="BW29" i="77"/>
  <c r="AC29" i="77"/>
  <c r="AD29" i="77" s="1"/>
  <c r="AB29" i="77"/>
  <c r="AA29" i="77"/>
  <c r="Z29" i="77"/>
  <c r="Y29" i="77"/>
  <c r="X29" i="77"/>
  <c r="W29" i="77"/>
  <c r="V29" i="77"/>
  <c r="S29" i="77"/>
  <c r="T29" i="77" s="1"/>
  <c r="U29" i="77" s="1"/>
  <c r="CE28" i="77"/>
  <c r="CD28" i="77"/>
  <c r="CC28" i="77"/>
  <c r="CB28" i="77"/>
  <c r="BM28" i="77" s="1"/>
  <c r="CA28" i="77"/>
  <c r="BZ28" i="77"/>
  <c r="BW28" i="77"/>
  <c r="BX28" i="77" s="1"/>
  <c r="BY28" i="77" s="1"/>
  <c r="AC28" i="77"/>
  <c r="AE28" i="77" s="1"/>
  <c r="AB28" i="77"/>
  <c r="AA28" i="77"/>
  <c r="Z28" i="77"/>
  <c r="Y28" i="77"/>
  <c r="X28" i="77"/>
  <c r="W28" i="77"/>
  <c r="V28" i="77"/>
  <c r="S28" i="77"/>
  <c r="T28" i="77" s="1"/>
  <c r="U28" i="77" s="1"/>
  <c r="CC27" i="77"/>
  <c r="CE27" i="77" s="1"/>
  <c r="CB27" i="77"/>
  <c r="CA27" i="77"/>
  <c r="BZ27" i="77"/>
  <c r="BX27" i="77"/>
  <c r="BY27" i="77" s="1"/>
  <c r="BW27" i="77"/>
  <c r="AC27" i="77"/>
  <c r="AE27" i="77" s="1"/>
  <c r="AB27" i="77"/>
  <c r="Z27" i="77"/>
  <c r="AA27" i="77" s="1"/>
  <c r="Y27" i="77"/>
  <c r="X27" i="77"/>
  <c r="W27" i="77"/>
  <c r="V27" i="77"/>
  <c r="S27" i="77"/>
  <c r="T27" i="77" s="1"/>
  <c r="U27" i="77" s="1"/>
  <c r="CE26" i="77"/>
  <c r="CD26" i="77"/>
  <c r="CC26" i="77"/>
  <c r="CB26" i="77"/>
  <c r="CA26" i="77"/>
  <c r="BZ26" i="77"/>
  <c r="BX26" i="77"/>
  <c r="BY26" i="77" s="1"/>
  <c r="BW26" i="77"/>
  <c r="AC26" i="77"/>
  <c r="AD26" i="77" s="1"/>
  <c r="AB26" i="77"/>
  <c r="Z26" i="77"/>
  <c r="AA26" i="77" s="1"/>
  <c r="Y26" i="77"/>
  <c r="X26" i="77"/>
  <c r="W26" i="77"/>
  <c r="V26" i="77"/>
  <c r="S26" i="77"/>
  <c r="T26" i="77" s="1"/>
  <c r="U26" i="77" s="1"/>
  <c r="CD25" i="77"/>
  <c r="CC25" i="77"/>
  <c r="CE25" i="77" s="1"/>
  <c r="CB25" i="77"/>
  <c r="CA25" i="77"/>
  <c r="BZ25" i="77"/>
  <c r="BX25" i="77"/>
  <c r="BY25" i="77" s="1"/>
  <c r="BW25" i="77"/>
  <c r="AC25" i="77"/>
  <c r="AD25" i="77" s="1"/>
  <c r="AB25" i="77"/>
  <c r="Z25" i="77"/>
  <c r="AA25" i="77" s="1"/>
  <c r="Y25" i="77"/>
  <c r="X25" i="77"/>
  <c r="W25" i="77"/>
  <c r="V25" i="77"/>
  <c r="S25" i="77"/>
  <c r="T25" i="77" s="1"/>
  <c r="U25" i="77" s="1"/>
  <c r="CE24" i="77"/>
  <c r="CD24" i="77"/>
  <c r="CC24" i="77"/>
  <c r="CB24" i="77"/>
  <c r="BM24" i="77" s="1"/>
  <c r="CA24" i="77"/>
  <c r="BZ24" i="77"/>
  <c r="BW24" i="77"/>
  <c r="BX24" i="77" s="1"/>
  <c r="BY24" i="77" s="1"/>
  <c r="AC24" i="77"/>
  <c r="AE24" i="77" s="1"/>
  <c r="AB24" i="77"/>
  <c r="Z24" i="77"/>
  <c r="AA24" i="77" s="1"/>
  <c r="Y24" i="77"/>
  <c r="X24" i="77"/>
  <c r="W24" i="77"/>
  <c r="V24" i="77"/>
  <c r="S24" i="77"/>
  <c r="T24" i="77" s="1"/>
  <c r="U24" i="77" s="1"/>
  <c r="CC23" i="77"/>
  <c r="CE23" i="77" s="1"/>
  <c r="CB23" i="77"/>
  <c r="CA23" i="77"/>
  <c r="BZ23" i="77"/>
  <c r="BX23" i="77"/>
  <c r="BY23" i="77" s="1"/>
  <c r="BW23" i="77"/>
  <c r="AE23" i="77"/>
  <c r="AC23" i="77"/>
  <c r="AD23" i="77" s="1"/>
  <c r="AB23" i="77"/>
  <c r="AA23" i="77"/>
  <c r="Z23" i="77"/>
  <c r="Y23" i="77"/>
  <c r="X23" i="77"/>
  <c r="W23" i="77"/>
  <c r="V23" i="77"/>
  <c r="T23" i="77"/>
  <c r="U23" i="77" s="1"/>
  <c r="S23" i="77"/>
  <c r="CE22" i="77"/>
  <c r="CC22" i="77"/>
  <c r="CD22" i="77" s="1"/>
  <c r="CB22" i="77"/>
  <c r="CA22" i="77"/>
  <c r="BZ22" i="77"/>
  <c r="BW22" i="77"/>
  <c r="BX22" i="77" s="1"/>
  <c r="BY22" i="77" s="1"/>
  <c r="AC22" i="77"/>
  <c r="AE22" i="77" s="1"/>
  <c r="AB22" i="77"/>
  <c r="AA22" i="77"/>
  <c r="Z22" i="77"/>
  <c r="Y22" i="77"/>
  <c r="X22" i="77"/>
  <c r="W22" i="77"/>
  <c r="V22" i="77"/>
  <c r="S22" i="77"/>
  <c r="T22" i="77" s="1"/>
  <c r="U22" i="77" s="1"/>
  <c r="CE21" i="77"/>
  <c r="CD21" i="77"/>
  <c r="CC21" i="77"/>
  <c r="CA21" i="77"/>
  <c r="BZ21" i="77"/>
  <c r="CB21" i="77" s="1"/>
  <c r="BQ21" i="77" s="1"/>
  <c r="BX21" i="77"/>
  <c r="BY21" i="77" s="1"/>
  <c r="BW21" i="77"/>
  <c r="AC21" i="77"/>
  <c r="AE21" i="77" s="1"/>
  <c r="AB21" i="77"/>
  <c r="AA21" i="77"/>
  <c r="Z21" i="77"/>
  <c r="Y21" i="77"/>
  <c r="X21" i="77"/>
  <c r="W21" i="77"/>
  <c r="V21" i="77"/>
  <c r="S21" i="77"/>
  <c r="T21" i="77" s="1"/>
  <c r="U21" i="77" s="1"/>
  <c r="CE20" i="77"/>
  <c r="CD20" i="77"/>
  <c r="CC20" i="77"/>
  <c r="CB20" i="77"/>
  <c r="BZ20" i="77"/>
  <c r="CA20" i="77" s="1"/>
  <c r="BM20" i="77" s="1"/>
  <c r="BX20" i="77"/>
  <c r="BY20" i="77" s="1"/>
  <c r="BW20" i="77"/>
  <c r="AC20" i="77"/>
  <c r="AB20" i="77"/>
  <c r="AA20" i="77"/>
  <c r="Z20" i="77"/>
  <c r="X20" i="77"/>
  <c r="V20" i="77"/>
  <c r="S20" i="77"/>
  <c r="T20" i="77" s="1"/>
  <c r="U20" i="77" s="1"/>
  <c r="CN19" i="77"/>
  <c r="CE19" i="77"/>
  <c r="CC19" i="77"/>
  <c r="CD19" i="77" s="1"/>
  <c r="CB19" i="77"/>
  <c r="BQ19" i="77" s="1"/>
  <c r="CA19" i="77"/>
  <c r="BM19" i="77" s="1"/>
  <c r="BZ19" i="77"/>
  <c r="BW19" i="77"/>
  <c r="BX19" i="77" s="1"/>
  <c r="BY19" i="77" s="1"/>
  <c r="AN19" i="77"/>
  <c r="AC19" i="77"/>
  <c r="AE19" i="77" s="1"/>
  <c r="AB19" i="77"/>
  <c r="Z19" i="77"/>
  <c r="AA19" i="77" s="1"/>
  <c r="Y19" i="77"/>
  <c r="X19" i="77"/>
  <c r="W19" i="77"/>
  <c r="V19" i="77"/>
  <c r="S19" i="77"/>
  <c r="T19" i="77" s="1"/>
  <c r="U19" i="77" s="1"/>
  <c r="CC18" i="77"/>
  <c r="CE18" i="77" s="1"/>
  <c r="CB18" i="77"/>
  <c r="BZ18" i="77"/>
  <c r="CA18" i="77" s="1"/>
  <c r="BX18" i="77"/>
  <c r="BY18" i="77" s="1"/>
  <c r="BW18" i="77"/>
  <c r="AC18" i="77"/>
  <c r="AE18" i="77" s="1"/>
  <c r="AB18" i="77"/>
  <c r="Z18" i="77"/>
  <c r="AA18" i="77" s="1"/>
  <c r="Y18" i="77"/>
  <c r="X18" i="77"/>
  <c r="W18" i="77"/>
  <c r="V18" i="77"/>
  <c r="S18" i="77"/>
  <c r="T18" i="77" s="1"/>
  <c r="U18" i="77" s="1"/>
  <c r="CC17" i="77"/>
  <c r="CE17" i="77" s="1"/>
  <c r="CA17" i="77"/>
  <c r="BZ17" i="77"/>
  <c r="CB17" i="77" s="1"/>
  <c r="BX17" i="77"/>
  <c r="BY17" i="77" s="1"/>
  <c r="BW17" i="77"/>
  <c r="AC17" i="77"/>
  <c r="AE17" i="77" s="1"/>
  <c r="AB17" i="77"/>
  <c r="Z17" i="77"/>
  <c r="AA17" i="77" s="1"/>
  <c r="Y17" i="77"/>
  <c r="X17" i="77"/>
  <c r="W17" i="77"/>
  <c r="V17" i="77"/>
  <c r="S17" i="77"/>
  <c r="T17" i="77" s="1"/>
  <c r="U17" i="77" s="1"/>
  <c r="CJ16" i="77"/>
  <c r="CC16" i="77"/>
  <c r="CD16" i="77" s="1"/>
  <c r="CB16" i="77"/>
  <c r="CA16" i="77"/>
  <c r="BZ16" i="77"/>
  <c r="BW16" i="77"/>
  <c r="BX16" i="77" s="1"/>
  <c r="BY16" i="77" s="1"/>
  <c r="AC16" i="77"/>
  <c r="AD16" i="77" s="1"/>
  <c r="AB16" i="77"/>
  <c r="Z16" i="77"/>
  <c r="AA16" i="77" s="1"/>
  <c r="Y16" i="77"/>
  <c r="X16" i="77"/>
  <c r="W16" i="77"/>
  <c r="V16" i="77"/>
  <c r="S16" i="77"/>
  <c r="T16" i="77" s="1"/>
  <c r="U16" i="77" s="1"/>
  <c r="CB15" i="77"/>
  <c r="CA15" i="77"/>
  <c r="BZ15" i="77"/>
  <c r="CC15" i="77" s="1"/>
  <c r="BW15" i="77"/>
  <c r="BX15" i="77" s="1"/>
  <c r="BY15" i="77" s="1"/>
  <c r="AA15" i="77"/>
  <c r="Z15" i="77"/>
  <c r="AC15" i="77" s="1"/>
  <c r="V15" i="77"/>
  <c r="S15" i="77"/>
  <c r="T15" i="77" s="1"/>
  <c r="U15" i="77" s="1"/>
  <c r="CE14" i="77"/>
  <c r="CD14" i="77"/>
  <c r="CC14" i="77"/>
  <c r="CB14" i="77"/>
  <c r="BZ14" i="77"/>
  <c r="CA14" i="77" s="1"/>
  <c r="BM14" i="77" s="1"/>
  <c r="BW14" i="77"/>
  <c r="BX14" i="77" s="1"/>
  <c r="BY14" i="77" s="1"/>
  <c r="AC14" i="77"/>
  <c r="AD14" i="77" s="1"/>
  <c r="AA14" i="77"/>
  <c r="Z14" i="77"/>
  <c r="Y14" i="77"/>
  <c r="W14" i="77"/>
  <c r="V14" i="77"/>
  <c r="S14" i="77"/>
  <c r="T14" i="77" s="1"/>
  <c r="U14" i="77" s="1"/>
  <c r="CC13" i="77"/>
  <c r="CD13" i="77" s="1"/>
  <c r="CB13" i="77"/>
  <c r="BZ13" i="77"/>
  <c r="CA13" i="77" s="1"/>
  <c r="BW13" i="77"/>
  <c r="BX13" i="77" s="1"/>
  <c r="BY13" i="77" s="1"/>
  <c r="AC13" i="77"/>
  <c r="AD13" i="77" s="1"/>
  <c r="AB13" i="77"/>
  <c r="AA13" i="77"/>
  <c r="Y13" i="77"/>
  <c r="X13" i="77"/>
  <c r="W13" i="77"/>
  <c r="V13" i="77"/>
  <c r="S13" i="77"/>
  <c r="T13" i="77" s="1"/>
  <c r="U13" i="77" s="1"/>
  <c r="CM7" i="77"/>
  <c r="CH7" i="77"/>
  <c r="BW51" i="77" s="1"/>
  <c r="CO6" i="77"/>
  <c r="CN6" i="77"/>
  <c r="BQ20" i="77" s="1"/>
  <c r="CM6" i="77"/>
  <c r="CH6" i="77"/>
  <c r="CJ6" i="77" s="1"/>
  <c r="AM6" i="77"/>
  <c r="AJ6" i="77"/>
  <c r="CM5" i="77"/>
  <c r="CH5" i="77"/>
  <c r="AM5" i="77"/>
  <c r="CO3" i="77"/>
  <c r="BX49" i="77" s="1"/>
  <c r="BX52" i="77" s="1"/>
  <c r="F141" i="7"/>
  <c r="M144" i="7" s="1"/>
  <c r="G138" i="7"/>
  <c r="BG136" i="7"/>
  <c r="BF141" i="7" s="1"/>
  <c r="BM144" i="7" s="1"/>
  <c r="O86" i="105"/>
  <c r="O92" i="105" s="1"/>
  <c r="BG134" i="7"/>
  <c r="G134" i="7"/>
  <c r="AW3" i="91" s="1"/>
  <c r="BJ132" i="7"/>
  <c r="BI132" i="7"/>
  <c r="BH132" i="7"/>
  <c r="BG132" i="7"/>
  <c r="BF132" i="7"/>
  <c r="BE132" i="7"/>
  <c r="J132" i="7"/>
  <c r="I132" i="7"/>
  <c r="H132" i="7"/>
  <c r="G132" i="7"/>
  <c r="F132" i="7"/>
  <c r="E132" i="7"/>
  <c r="BJ128" i="7"/>
  <c r="BI128" i="7"/>
  <c r="BH128" i="7"/>
  <c r="BG128" i="7"/>
  <c r="BF128" i="7"/>
  <c r="BE128" i="7"/>
  <c r="J128" i="7"/>
  <c r="I128" i="7"/>
  <c r="H128" i="7"/>
  <c r="G128" i="7"/>
  <c r="F128" i="7"/>
  <c r="BG117" i="7"/>
  <c r="G117" i="7"/>
  <c r="BG116" i="7"/>
  <c r="G116" i="7"/>
  <c r="BG107" i="7"/>
  <c r="G107" i="7"/>
  <c r="BG106" i="7"/>
  <c r="G106" i="7"/>
  <c r="BG97" i="7"/>
  <c r="G97" i="7"/>
  <c r="BG96" i="7"/>
  <c r="G96" i="7"/>
  <c r="BG85" i="7"/>
  <c r="G85" i="7"/>
  <c r="BG77" i="7"/>
  <c r="G77" i="7"/>
  <c r="BG69" i="7"/>
  <c r="G69" i="7"/>
  <c r="BG60" i="7"/>
  <c r="BG52" i="7"/>
  <c r="G52" i="7"/>
  <c r="BG44" i="7"/>
  <c r="G44" i="7"/>
  <c r="G6" i="7" s="1"/>
  <c r="BG33" i="7"/>
  <c r="BG6" i="7" s="1"/>
  <c r="G33" i="7"/>
  <c r="BG25" i="7"/>
  <c r="G25" i="7"/>
  <c r="BG17" i="7"/>
  <c r="CC3" i="91"/>
  <c r="BA3" i="91"/>
  <c r="AZ3" i="91"/>
  <c r="AY3" i="91"/>
  <c r="AX3" i="91"/>
  <c r="AV3" i="91"/>
  <c r="AU3" i="91"/>
  <c r="AT3" i="91"/>
  <c r="AS3" i="91"/>
  <c r="AR3" i="91"/>
  <c r="AQ3" i="91"/>
  <c r="AP3" i="91"/>
  <c r="AO3" i="91"/>
  <c r="AN3" i="91"/>
  <c r="AM3" i="91"/>
  <c r="AL3" i="91"/>
  <c r="AK3" i="91"/>
  <c r="AJ3" i="91"/>
  <c r="AI3" i="91"/>
  <c r="AH3" i="91"/>
  <c r="AG3" i="91"/>
  <c r="AF3" i="91"/>
  <c r="AE3" i="91"/>
  <c r="AD3" i="91"/>
  <c r="AC3" i="91"/>
  <c r="AB3" i="91"/>
  <c r="AA3" i="91"/>
  <c r="Z3" i="91"/>
  <c r="Y3" i="91"/>
  <c r="X3" i="91"/>
  <c r="W3" i="91"/>
  <c r="V3" i="91"/>
  <c r="U3" i="91"/>
  <c r="T3" i="91"/>
  <c r="S3" i="91"/>
  <c r="R3" i="91"/>
  <c r="Q3" i="91"/>
  <c r="P3" i="91"/>
  <c r="O3" i="91"/>
  <c r="N3" i="91"/>
  <c r="M3" i="91"/>
  <c r="L3" i="91"/>
  <c r="K3" i="91"/>
  <c r="J3" i="91"/>
  <c r="H3" i="91"/>
  <c r="G3" i="91"/>
  <c r="F3" i="91"/>
  <c r="E3" i="91"/>
  <c r="D3" i="91"/>
  <c r="C3" i="91"/>
  <c r="B3" i="91"/>
  <c r="A3" i="91"/>
  <c r="CD2" i="91"/>
  <c r="CC2" i="91"/>
  <c r="CB2" i="91"/>
  <c r="CA2" i="91"/>
  <c r="BZ2" i="91"/>
  <c r="BY2" i="91"/>
  <c r="BX2" i="91"/>
  <c r="BW2" i="91"/>
  <c r="BV2" i="91"/>
  <c r="BU2" i="91"/>
  <c r="BT2" i="91"/>
  <c r="BS2" i="91"/>
  <c r="BR2" i="91"/>
  <c r="BQ2" i="91"/>
  <c r="BP2" i="91"/>
  <c r="BO2" i="91"/>
  <c r="BN2" i="91"/>
  <c r="BM2" i="91"/>
  <c r="BL2" i="91"/>
  <c r="BK2" i="91"/>
  <c r="BJ2" i="91"/>
  <c r="BI2" i="91"/>
  <c r="BH2" i="91"/>
  <c r="BG2" i="91"/>
  <c r="BF2" i="91"/>
  <c r="BE2" i="91"/>
  <c r="BD2" i="91"/>
  <c r="BC2" i="91"/>
  <c r="BB2" i="91"/>
  <c r="BA2" i="91"/>
  <c r="AZ2" i="91"/>
  <c r="AY2" i="91"/>
  <c r="AX2" i="91"/>
  <c r="AW2" i="91"/>
  <c r="AV2" i="91"/>
  <c r="AU2" i="91"/>
  <c r="AT2" i="91"/>
  <c r="AS2" i="91"/>
  <c r="AR2" i="91"/>
  <c r="AQ2" i="91"/>
  <c r="AP2" i="91"/>
  <c r="AO2" i="91"/>
  <c r="AN2" i="91"/>
  <c r="AM2" i="91"/>
  <c r="AL2" i="91"/>
  <c r="AK2" i="91"/>
  <c r="AJ2" i="91"/>
  <c r="AI2" i="91"/>
  <c r="AH2" i="91"/>
  <c r="AG2" i="91"/>
  <c r="AF2" i="91"/>
  <c r="AE2" i="91"/>
  <c r="AD2" i="91"/>
  <c r="AC2" i="91"/>
  <c r="AB2" i="91"/>
  <c r="AA2" i="91"/>
  <c r="Z2" i="91"/>
  <c r="Y2" i="91"/>
  <c r="X2" i="91"/>
  <c r="W2" i="91"/>
  <c r="V2" i="91"/>
  <c r="U2" i="91"/>
  <c r="T2" i="91"/>
  <c r="S2" i="91"/>
  <c r="R2" i="91"/>
  <c r="Q2" i="91"/>
  <c r="P2" i="91"/>
  <c r="O2" i="91"/>
  <c r="N2" i="91"/>
  <c r="M2" i="91"/>
  <c r="L2" i="91"/>
  <c r="K2" i="91"/>
  <c r="J2" i="91"/>
  <c r="I2" i="91"/>
  <c r="H2" i="91"/>
  <c r="G2" i="91"/>
  <c r="F2" i="91"/>
  <c r="E2" i="91"/>
  <c r="D2" i="91"/>
  <c r="C2" i="91"/>
  <c r="B2" i="91"/>
  <c r="A2" i="91"/>
  <c r="AM38" i="78" l="1"/>
  <c r="G7" i="78"/>
  <c r="D7" i="78"/>
  <c r="W15" i="77"/>
  <c r="AD15" i="77"/>
  <c r="W15" i="78"/>
  <c r="W38" i="78" s="1"/>
  <c r="U15" i="78"/>
  <c r="G173" i="25"/>
  <c r="AJ31" i="78"/>
  <c r="G145" i="24"/>
  <c r="AK31" i="78" s="1"/>
  <c r="Z38" i="78"/>
  <c r="Z39" i="78" s="1"/>
  <c r="Z40" i="78" s="1"/>
  <c r="AA13" i="78"/>
  <c r="AN6" i="78"/>
  <c r="BG138" i="7"/>
  <c r="E7" i="77"/>
  <c r="AM38" i="77"/>
  <c r="BK3" i="91" s="1"/>
  <c r="B143" i="7"/>
  <c r="AE26" i="77"/>
  <c r="AI6" i="77"/>
  <c r="BP14" i="77" s="1"/>
  <c r="G120" i="7"/>
  <c r="H7" i="77" s="1"/>
  <c r="CO39" i="77"/>
  <c r="W20" i="77"/>
  <c r="AD30" i="77"/>
  <c r="W30" i="77"/>
  <c r="CD15" i="77"/>
  <c r="CE15" i="77" s="1"/>
  <c r="G151" i="23"/>
  <c r="AK30" i="78" s="1"/>
  <c r="AJ30" i="78"/>
  <c r="BQ18" i="77"/>
  <c r="BQ17" i="77"/>
  <c r="BM17" i="77"/>
  <c r="G186" i="25"/>
  <c r="BM21" i="77"/>
  <c r="AE34" i="77"/>
  <c r="AD17" i="77"/>
  <c r="AD18" i="77"/>
  <c r="AD19" i="77"/>
  <c r="AD24" i="77"/>
  <c r="AD28" i="77"/>
  <c r="AD32" i="77"/>
  <c r="CD34" i="77"/>
  <c r="BL40" i="77"/>
  <c r="BK43" i="77"/>
  <c r="AD15" i="78"/>
  <c r="AD18" i="78"/>
  <c r="AD21" i="78"/>
  <c r="AD29" i="78"/>
  <c r="AD32" i="78"/>
  <c r="AD36" i="78"/>
  <c r="CE13" i="77"/>
  <c r="BM13" i="77" s="1"/>
  <c r="BJ39" i="77"/>
  <c r="BJ40" i="77" s="1"/>
  <c r="BQ45" i="77"/>
  <c r="AE25" i="77"/>
  <c r="AE29" i="77"/>
  <c r="CI6" i="77"/>
  <c r="AD21" i="77"/>
  <c r="AD27" i="77"/>
  <c r="AD31" i="77"/>
  <c r="CD32" i="77"/>
  <c r="CD36" i="77"/>
  <c r="BZ38" i="77"/>
  <c r="AD23" i="78"/>
  <c r="AD20" i="77"/>
  <c r="AD22" i="77"/>
  <c r="CE16" i="77"/>
  <c r="BQ16" i="77" s="1"/>
  <c r="CD17" i="77"/>
  <c r="CA38" i="77" s="1"/>
  <c r="CD18" i="77"/>
  <c r="BM18" i="77" s="1"/>
  <c r="BQ23" i="77"/>
  <c r="CD23" i="77"/>
  <c r="BM23" i="77" s="1"/>
  <c r="BM26" i="77"/>
  <c r="CD27" i="77"/>
  <c r="BM27" i="77" s="1"/>
  <c r="CD31" i="77"/>
  <c r="AD37" i="77"/>
  <c r="AD17" i="78"/>
  <c r="AD20" i="78"/>
  <c r="AD28" i="78"/>
  <c r="AJ32" i="78"/>
  <c r="AD35" i="78"/>
  <c r="BM25" i="77"/>
  <c r="AE16" i="77"/>
  <c r="BM22" i="77"/>
  <c r="BW49" i="77"/>
  <c r="BQ22" i="77"/>
  <c r="CC38" i="77"/>
  <c r="BK42" i="77"/>
  <c r="AD14" i="78"/>
  <c r="AM39" i="78" s="1"/>
  <c r="AD25" i="78"/>
  <c r="V38" i="77"/>
  <c r="V38" i="78"/>
  <c r="BM31" i="77"/>
  <c r="AE13" i="78"/>
  <c r="AO38" i="78" s="1"/>
  <c r="AC38" i="78"/>
  <c r="AJ6" i="78"/>
  <c r="Z38" i="77"/>
  <c r="Z39" i="77" s="1"/>
  <c r="Z40" i="77" s="1"/>
  <c r="AE14" i="77"/>
  <c r="AE13" i="77"/>
  <c r="I13" i="77" s="1"/>
  <c r="AC38" i="77"/>
  <c r="G61" i="22"/>
  <c r="AK29" i="78" s="1"/>
  <c r="BM29" i="77"/>
  <c r="BM30" i="77"/>
  <c r="L13" i="77" l="1"/>
  <c r="BP17" i="77"/>
  <c r="AA38" i="77"/>
  <c r="AA42" i="77" s="1"/>
  <c r="AH7" i="77"/>
  <c r="AI7" i="77" s="1"/>
  <c r="S51" i="77" s="1"/>
  <c r="AI7" i="78"/>
  <c r="M35" i="78"/>
  <c r="I29" i="78"/>
  <c r="I23" i="78"/>
  <c r="L20" i="78"/>
  <c r="I18" i="78"/>
  <c r="M33" i="78"/>
  <c r="M32" i="78"/>
  <c r="L18" i="78"/>
  <c r="I16" i="78"/>
  <c r="M18" i="78"/>
  <c r="I31" i="78"/>
  <c r="I33" i="78"/>
  <c r="I32" i="78"/>
  <c r="L31" i="78"/>
  <c r="L21" i="78"/>
  <c r="L25" i="78"/>
  <c r="M16" i="78"/>
  <c r="M31" i="78"/>
  <c r="L13" i="78"/>
  <c r="AN38" i="78" s="1"/>
  <c r="L29" i="78"/>
  <c r="I34" i="78"/>
  <c r="I36" i="78"/>
  <c r="M25" i="78"/>
  <c r="I20" i="78"/>
  <c r="I30" i="78"/>
  <c r="L22" i="78"/>
  <c r="L34" i="78"/>
  <c r="L24" i="78"/>
  <c r="M19" i="78"/>
  <c r="I37" i="78"/>
  <c r="L37" i="78"/>
  <c r="M34" i="78"/>
  <c r="M36" i="78"/>
  <c r="I25" i="78"/>
  <c r="M20" i="78"/>
  <c r="M30" i="78"/>
  <c r="L26" i="78"/>
  <c r="L33" i="78"/>
  <c r="L30" i="78"/>
  <c r="I22" i="78"/>
  <c r="I26" i="78"/>
  <c r="M28" i="78"/>
  <c r="M24" i="78"/>
  <c r="M17" i="78"/>
  <c r="I27" i="78"/>
  <c r="L17" i="78"/>
  <c r="L16" i="78"/>
  <c r="L35" i="78"/>
  <c r="M22" i="78"/>
  <c r="M26" i="78"/>
  <c r="I28" i="78"/>
  <c r="I24" i="78"/>
  <c r="I17" i="78"/>
  <c r="M27" i="78"/>
  <c r="L32" i="78"/>
  <c r="L36" i="78"/>
  <c r="L27" i="78"/>
  <c r="I21" i="78"/>
  <c r="C5" i="47"/>
  <c r="M13" i="78"/>
  <c r="AP38" i="78" s="1"/>
  <c r="I19" i="78"/>
  <c r="M21" i="78"/>
  <c r="I35" i="78"/>
  <c r="M37" i="78"/>
  <c r="M29" i="78"/>
  <c r="M23" i="78"/>
  <c r="L23" i="78"/>
  <c r="L28" i="78"/>
  <c r="L19" i="78"/>
  <c r="H7" i="78"/>
  <c r="I7" i="78" s="1"/>
  <c r="AA38" i="78"/>
  <c r="AB42" i="78" s="1"/>
  <c r="L15" i="78"/>
  <c r="AD38" i="78"/>
  <c r="L14" i="78"/>
  <c r="AN39" i="78" s="1"/>
  <c r="I13" i="78"/>
  <c r="AL38" i="78" s="1"/>
  <c r="I37" i="77"/>
  <c r="I3" i="91"/>
  <c r="H38" i="77"/>
  <c r="G43" i="77" s="1"/>
  <c r="I35" i="77"/>
  <c r="I33" i="77"/>
  <c r="I24" i="77"/>
  <c r="B5" i="47"/>
  <c r="L15" i="77"/>
  <c r="AN39" i="77" s="1"/>
  <c r="BT3" i="91" s="1"/>
  <c r="L24" i="77"/>
  <c r="I29" i="77"/>
  <c r="G38" i="77"/>
  <c r="G39" i="77" s="1"/>
  <c r="G40" i="77" s="1"/>
  <c r="I25" i="77"/>
  <c r="I19" i="77"/>
  <c r="I36" i="77"/>
  <c r="F38" i="77"/>
  <c r="G42" i="77" s="1"/>
  <c r="I34" i="77"/>
  <c r="I32" i="77"/>
  <c r="I23" i="77"/>
  <c r="I16" i="77"/>
  <c r="L22" i="77"/>
  <c r="I21" i="77"/>
  <c r="I18" i="77"/>
  <c r="I17" i="77"/>
  <c r="I28" i="77"/>
  <c r="L31" i="77"/>
  <c r="I26" i="77"/>
  <c r="G121" i="7"/>
  <c r="I7" i="77" s="1"/>
  <c r="BP30" i="77"/>
  <c r="L26" i="77"/>
  <c r="BP15" i="77"/>
  <c r="BP29" i="77"/>
  <c r="BP13" i="77"/>
  <c r="CN38" i="77" s="1"/>
  <c r="L29" i="77"/>
  <c r="W38" i="77"/>
  <c r="I22" i="77"/>
  <c r="I27" i="77"/>
  <c r="BP37" i="77"/>
  <c r="L27" i="77"/>
  <c r="L20" i="77"/>
  <c r="BP28" i="77"/>
  <c r="BP36" i="77"/>
  <c r="BP26" i="77"/>
  <c r="L25" i="77"/>
  <c r="L18" i="77"/>
  <c r="BP34" i="77"/>
  <c r="BP22" i="77"/>
  <c r="BP35" i="77"/>
  <c r="BP25" i="77"/>
  <c r="L23" i="77"/>
  <c r="L36" i="77"/>
  <c r="L16" i="77"/>
  <c r="BP24" i="77"/>
  <c r="L37" i="77"/>
  <c r="L21" i="77"/>
  <c r="L34" i="77"/>
  <c r="L14" i="77"/>
  <c r="AN38" i="77" s="1"/>
  <c r="BL3" i="91" s="1"/>
  <c r="BP21" i="77"/>
  <c r="BP20" i="77"/>
  <c r="BP32" i="77"/>
  <c r="BP19" i="77"/>
  <c r="L35" i="77"/>
  <c r="L19" i="77"/>
  <c r="L32" i="77"/>
  <c r="BP33" i="77"/>
  <c r="BP18" i="77"/>
  <c r="BP31" i="77"/>
  <c r="BP16" i="77"/>
  <c r="L33" i="77"/>
  <c r="L17" i="77"/>
  <c r="L30" i="77"/>
  <c r="CN39" i="77"/>
  <c r="L28" i="77"/>
  <c r="CL39" i="77"/>
  <c r="Y20" i="77"/>
  <c r="AD38" i="77"/>
  <c r="AM39" i="77"/>
  <c r="BS3" i="91" s="1"/>
  <c r="BW53" i="77"/>
  <c r="CA39" i="77"/>
  <c r="CA40" i="77" s="1"/>
  <c r="CB42" i="77"/>
  <c r="CA42" i="77"/>
  <c r="BQ15" i="77"/>
  <c r="BM15" i="77"/>
  <c r="CB38" i="77"/>
  <c r="CB39" i="77" s="1"/>
  <c r="CE38" i="77"/>
  <c r="BP23" i="77"/>
  <c r="BZ39" i="77"/>
  <c r="BZ40" i="77"/>
  <c r="BP27" i="77"/>
  <c r="BM16" i="77"/>
  <c r="CD38" i="77"/>
  <c r="BM38" i="77"/>
  <c r="CJ14" i="77" s="1"/>
  <c r="AA39" i="77" l="1"/>
  <c r="AA40" i="77" s="1"/>
  <c r="S53" i="77"/>
  <c r="AJ14" i="77"/>
  <c r="AJ16" i="77" s="1"/>
  <c r="S49" i="77" s="1"/>
  <c r="G45" i="77" s="1"/>
  <c r="Y15" i="78"/>
  <c r="Y38" i="78" s="1"/>
  <c r="S51" i="78"/>
  <c r="L7" i="78"/>
  <c r="E10" i="47"/>
  <c r="M7" i="77"/>
  <c r="AE15" i="78"/>
  <c r="AO3" i="78"/>
  <c r="AJ14" i="78"/>
  <c r="AJ16" i="78" s="1"/>
  <c r="AA42" i="78"/>
  <c r="S53" i="78"/>
  <c r="AA39" i="78"/>
  <c r="AA40" i="78" s="1"/>
  <c r="L38" i="78"/>
  <c r="L39" i="78" s="1"/>
  <c r="L40" i="78" s="1"/>
  <c r="H39" i="77"/>
  <c r="H40" i="77" s="1"/>
  <c r="F39" i="77"/>
  <c r="F40" i="77" s="1"/>
  <c r="M42" i="77"/>
  <c r="B7" i="47" s="1"/>
  <c r="D7" i="47" s="1"/>
  <c r="J7" i="77"/>
  <c r="L38" i="77"/>
  <c r="L39" i="77" s="1"/>
  <c r="L40" i="77" s="1"/>
  <c r="BP38" i="77"/>
  <c r="BZ45" i="77" s="1"/>
  <c r="BW50" i="77" s="1"/>
  <c r="AE31" i="77"/>
  <c r="I31" i="77" s="1"/>
  <c r="Y30" i="77"/>
  <c r="Y31" i="77"/>
  <c r="AE20" i="77"/>
  <c r="I20" i="77" s="1"/>
  <c r="BQ43" i="77"/>
  <c r="BM39" i="77"/>
  <c r="BM40" i="77" s="1"/>
  <c r="BX53" i="77"/>
  <c r="B6" i="47"/>
  <c r="D6" i="47" s="1"/>
  <c r="BB3" i="91"/>
  <c r="BD3" i="91"/>
  <c r="B8" i="47"/>
  <c r="X14" i="78"/>
  <c r="X38" i="78" s="1"/>
  <c r="AB14" i="78"/>
  <c r="AO39" i="78" s="1"/>
  <c r="Y15" i="77" l="1"/>
  <c r="Y38" i="77" s="1"/>
  <c r="X15" i="77"/>
  <c r="AB15" i="77"/>
  <c r="AO3" i="77"/>
  <c r="M15" i="78"/>
  <c r="I15" i="78"/>
  <c r="AE38" i="78"/>
  <c r="O6" i="78"/>
  <c r="AL32" i="78" s="1"/>
  <c r="AN32" i="78" s="1"/>
  <c r="M14" i="78"/>
  <c r="AP39" i="78" s="1"/>
  <c r="I14" i="78"/>
  <c r="AL39" i="78" s="1"/>
  <c r="AE15" i="77"/>
  <c r="BC3" i="91"/>
  <c r="AE30" i="77"/>
  <c r="I30" i="77" s="1"/>
  <c r="X14" i="77"/>
  <c r="AB14" i="77"/>
  <c r="BP39" i="77"/>
  <c r="BP40" i="77" s="1"/>
  <c r="Z45" i="77"/>
  <c r="S50" i="77" s="1"/>
  <c r="AO39" i="77"/>
  <c r="BU3" i="91" s="1"/>
  <c r="Z45" i="78"/>
  <c r="S50" i="78" s="1"/>
  <c r="S52" i="78" s="1"/>
  <c r="BK45" i="77"/>
  <c r="BK46" i="77" s="1"/>
  <c r="BQ46" i="77" s="1"/>
  <c r="BW52" i="77"/>
  <c r="AB38" i="78"/>
  <c r="AQ14" i="78" s="1"/>
  <c r="I15" i="77" l="1"/>
  <c r="X38" i="77"/>
  <c r="I14" i="77"/>
  <c r="AL38" i="77" s="1"/>
  <c r="BJ3" i="91" s="1"/>
  <c r="AO38" i="77"/>
  <c r="BM3" i="91" s="1"/>
  <c r="I38" i="78"/>
  <c r="I39" i="78" s="1"/>
  <c r="I40" i="78" s="1"/>
  <c r="M38" i="78"/>
  <c r="M39" i="78" s="1"/>
  <c r="M40" i="78" s="1"/>
  <c r="AB40" i="78" s="1"/>
  <c r="AL31" i="78"/>
  <c r="AN31" i="78" s="1"/>
  <c r="AL29" i="78"/>
  <c r="AN29" i="78" s="1"/>
  <c r="G45" i="78" s="1"/>
  <c r="AL30" i="78"/>
  <c r="AN30" i="78" s="1"/>
  <c r="S52" i="77"/>
  <c r="AE38" i="77"/>
  <c r="AB38" i="77"/>
  <c r="AQ14" i="77" s="1"/>
  <c r="AL39" i="77"/>
  <c r="BR3" i="91" s="1"/>
  <c r="T53" i="78"/>
  <c r="AQ16" i="78"/>
  <c r="T49" i="78" s="1"/>
  <c r="AB39" i="78"/>
  <c r="I38" i="77" l="1"/>
  <c r="M43" i="77" s="1"/>
  <c r="M43" i="78"/>
  <c r="C9" i="47" s="1"/>
  <c r="AA45" i="78"/>
  <c r="AN6" i="77"/>
  <c r="AB39" i="77"/>
  <c r="AB42" i="77"/>
  <c r="T53" i="77"/>
  <c r="I39" i="77" l="1"/>
  <c r="I40" i="77" s="1"/>
  <c r="T50" i="78"/>
  <c r="M45" i="78" s="1"/>
  <c r="AB45" i="78"/>
  <c r="AO6" i="77"/>
  <c r="BQ36" i="77" s="1"/>
  <c r="AQ16" i="77"/>
  <c r="T49" i="77" s="1"/>
  <c r="BE3" i="91"/>
  <c r="B9" i="47"/>
  <c r="M14" i="77" l="1"/>
  <c r="T52" i="78"/>
  <c r="M17" i="77"/>
  <c r="M24" i="77"/>
  <c r="BQ32" i="77"/>
  <c r="M36" i="77"/>
  <c r="M32" i="77"/>
  <c r="BQ34" i="77"/>
  <c r="M28" i="77"/>
  <c r="BQ30" i="77"/>
  <c r="BQ28" i="77"/>
  <c r="BQ24" i="77"/>
  <c r="BQ26" i="77"/>
  <c r="M21" i="77"/>
  <c r="BQ35" i="77"/>
  <c r="BQ29" i="77"/>
  <c r="M22" i="77"/>
  <c r="M20" i="77"/>
  <c r="M30" i="77"/>
  <c r="M19" i="77"/>
  <c r="M34" i="77"/>
  <c r="M16" i="77"/>
  <c r="M25" i="77"/>
  <c r="M27" i="77"/>
  <c r="BQ27" i="77"/>
  <c r="M13" i="77"/>
  <c r="M23" i="77"/>
  <c r="M35" i="77"/>
  <c r="M18" i="77"/>
  <c r="M37" i="77"/>
  <c r="M29" i="77"/>
  <c r="BQ14" i="77"/>
  <c r="CP39" i="77" s="1"/>
  <c r="BQ37" i="77"/>
  <c r="M33" i="77"/>
  <c r="M26" i="77"/>
  <c r="BQ31" i="77"/>
  <c r="BQ33" i="77"/>
  <c r="BQ25" i="77"/>
  <c r="BQ13" i="77"/>
  <c r="M15" i="77"/>
  <c r="AP39" i="77" s="1"/>
  <c r="BV3" i="91" s="1"/>
  <c r="M31" i="77"/>
  <c r="CP38" i="77" l="1"/>
  <c r="AP38" i="77"/>
  <c r="BN3" i="91" s="1"/>
  <c r="BQ38" i="77"/>
  <c r="BQ39" i="77" s="1"/>
  <c r="BQ40" i="77" s="1"/>
  <c r="CB40" i="77" s="1"/>
  <c r="M38" i="77"/>
  <c r="M39" i="77" s="1"/>
  <c r="M40" i="77" s="1"/>
  <c r="AB40" i="77" s="1"/>
  <c r="D9" i="47"/>
  <c r="D8" i="47"/>
  <c r="CA45" i="77" l="1"/>
  <c r="CB45" i="77" s="1"/>
  <c r="AA45" i="77"/>
  <c r="T50" i="77" s="1"/>
  <c r="M45" i="77" l="1"/>
  <c r="BX50" i="77"/>
  <c r="AB45" i="77"/>
  <c r="T52" i="77"/>
  <c r="G46" i="78"/>
  <c r="G46" i="77" l="1"/>
  <c r="M46" i="77" s="1"/>
  <c r="M46" i="78"/>
  <c r="C10" i="47" s="1"/>
  <c r="B10" i="47" l="1"/>
  <c r="D10" i="47" s="1"/>
  <c r="F10" i="47" s="1"/>
  <c r="BF3" i="9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<sst xmlns="http://schemas.openxmlformats.org/spreadsheetml/2006/main" count="9625" uniqueCount="2691">
  <si>
    <t/>
  </si>
  <si>
    <t>名称</t>
    <rPh sb="0" eb="2">
      <t>メイショウ</t>
    </rPh>
    <phoneticPr fontId="16"/>
  </si>
  <si>
    <t>kW</t>
    <phoneticPr fontId="15"/>
  </si>
  <si>
    <t>台数</t>
    <rPh sb="0" eb="2">
      <t>ダイスウ</t>
    </rPh>
    <phoneticPr fontId="16"/>
  </si>
  <si>
    <t>定格出力合計</t>
    <rPh sb="0" eb="2">
      <t>テイカク</t>
    </rPh>
    <rPh sb="2" eb="4">
      <t>シュツリョク</t>
    </rPh>
    <rPh sb="4" eb="6">
      <t>ゴウケイ</t>
    </rPh>
    <phoneticPr fontId="16"/>
  </si>
  <si>
    <t>定格容量合計</t>
    <rPh sb="0" eb="2">
      <t>テイカク</t>
    </rPh>
    <rPh sb="2" eb="4">
      <t>ヨウリョウ</t>
    </rPh>
    <rPh sb="4" eb="6">
      <t>ゴウケイ</t>
    </rPh>
    <phoneticPr fontId="15"/>
  </si>
  <si>
    <t>２．設備の概要</t>
    <rPh sb="2" eb="4">
      <t>セツビ</t>
    </rPh>
    <rPh sb="5" eb="7">
      <t>ガイヨウ</t>
    </rPh>
    <phoneticPr fontId="15"/>
  </si>
  <si>
    <t>　※複数の型式を導入する場合は、それぞれの型式ごとにまとめること。</t>
    <rPh sb="2" eb="4">
      <t>フクスウ</t>
    </rPh>
    <rPh sb="5" eb="7">
      <t>カタシキ</t>
    </rPh>
    <rPh sb="8" eb="10">
      <t>ドウニュウ</t>
    </rPh>
    <rPh sb="12" eb="14">
      <t>バアイ</t>
    </rPh>
    <rPh sb="21" eb="23">
      <t>カタシキ</t>
    </rPh>
    <phoneticPr fontId="20"/>
  </si>
  <si>
    <t>②</t>
    <phoneticPr fontId="20"/>
  </si>
  <si>
    <t>W</t>
  </si>
  <si>
    <t>W</t>
    <phoneticPr fontId="15"/>
  </si>
  <si>
    <t>台</t>
    <rPh sb="0" eb="1">
      <t>ダイ</t>
    </rPh>
    <phoneticPr fontId="20"/>
  </si>
  <si>
    <t>（４）蓄電池</t>
    <rPh sb="3" eb="6">
      <t>チクデンチ</t>
    </rPh>
    <phoneticPr fontId="20"/>
  </si>
  <si>
    <t>kWh</t>
    <phoneticPr fontId="15"/>
  </si>
  <si>
    <t>定格出力合計（連系）</t>
    <rPh sb="0" eb="2">
      <t>テイカク</t>
    </rPh>
    <rPh sb="2" eb="4">
      <t>シュツリョク</t>
    </rPh>
    <rPh sb="4" eb="6">
      <t>ゴウケイ</t>
    </rPh>
    <rPh sb="7" eb="9">
      <t>レンケイ</t>
    </rPh>
    <phoneticPr fontId="15"/>
  </si>
  <si>
    <t>（２）太陽電池モジュール</t>
    <rPh sb="3" eb="5">
      <t>タイヨウ</t>
    </rPh>
    <rPh sb="5" eb="7">
      <t>デンチ</t>
    </rPh>
    <phoneticPr fontId="20"/>
  </si>
  <si>
    <t>型式名</t>
    <rPh sb="0" eb="2">
      <t>カタシキ</t>
    </rPh>
    <rPh sb="2" eb="3">
      <t>メイ</t>
    </rPh>
    <phoneticPr fontId="15"/>
  </si>
  <si>
    <t>使用枚数</t>
    <rPh sb="0" eb="2">
      <t>シヨウ</t>
    </rPh>
    <rPh sb="2" eb="4">
      <t>マイスウ</t>
    </rPh>
    <phoneticPr fontId="18"/>
  </si>
  <si>
    <t>製造者名（メーカー名）</t>
    <rPh sb="0" eb="3">
      <t>セイゾウシャ</t>
    </rPh>
    <rPh sb="3" eb="4">
      <t>メイ</t>
    </rPh>
    <rPh sb="9" eb="10">
      <t>メイ</t>
    </rPh>
    <phoneticPr fontId="16"/>
  </si>
  <si>
    <t>［添付資料］</t>
    <rPh sb="1" eb="3">
      <t>テンプ</t>
    </rPh>
    <rPh sb="3" eb="5">
      <t>シリョウ</t>
    </rPh>
    <phoneticPr fontId="15"/>
  </si>
  <si>
    <t>４月</t>
    <rPh sb="1" eb="2">
      <t>ガツ</t>
    </rPh>
    <phoneticPr fontId="15"/>
  </si>
  <si>
    <t>５月</t>
  </si>
  <si>
    <t>６月</t>
  </si>
  <si>
    <t>７月</t>
  </si>
  <si>
    <t>８月</t>
  </si>
  <si>
    <t>９月</t>
  </si>
  <si>
    <t>１０月</t>
  </si>
  <si>
    <t>１１月</t>
    <rPh sb="2" eb="3">
      <t>ガツ</t>
    </rPh>
    <phoneticPr fontId="15"/>
  </si>
  <si>
    <t>１２月</t>
  </si>
  <si>
    <t>１月</t>
  </si>
  <si>
    <t>２月</t>
  </si>
  <si>
    <t>３月</t>
  </si>
  <si>
    <t>電力消費量（Ａ）</t>
    <rPh sb="0" eb="2">
      <t>デンリョク</t>
    </rPh>
    <rPh sb="2" eb="5">
      <t>ショウヒリョウ</t>
    </rPh>
    <phoneticPr fontId="15"/>
  </si>
  <si>
    <t>発電電力量（Ｂ）</t>
    <rPh sb="0" eb="2">
      <t>ハツデン</t>
    </rPh>
    <rPh sb="2" eb="4">
      <t>デンリョク</t>
    </rPh>
    <rPh sb="4" eb="5">
      <t>リョウ</t>
    </rPh>
    <rPh sb="5" eb="6">
      <t>デンリョウ</t>
    </rPh>
    <phoneticPr fontId="15"/>
  </si>
  <si>
    <t>差（Ａ－Ｂ）</t>
    <rPh sb="0" eb="1">
      <t>サ</t>
    </rPh>
    <phoneticPr fontId="15"/>
  </si>
  <si>
    <t>・需要先の年間想定電力消費量(A)</t>
    <rPh sb="1" eb="3">
      <t>ジュヨウ</t>
    </rPh>
    <rPh sb="3" eb="4">
      <t>サキ</t>
    </rPh>
    <rPh sb="5" eb="7">
      <t>ネンカン</t>
    </rPh>
    <rPh sb="7" eb="9">
      <t>ソウテイ</t>
    </rPh>
    <rPh sb="9" eb="11">
      <t>デンリョク</t>
    </rPh>
    <rPh sb="11" eb="14">
      <t>ショウヒリョウ</t>
    </rPh>
    <phoneticPr fontId="15"/>
  </si>
  <si>
    <t>・年間想定発電電力量(B)</t>
    <rPh sb="1" eb="3">
      <t>ネンカン</t>
    </rPh>
    <rPh sb="3" eb="5">
      <t>ソウテイ</t>
    </rPh>
    <rPh sb="5" eb="7">
      <t>ハツデン</t>
    </rPh>
    <rPh sb="7" eb="9">
      <t>デンリョク</t>
    </rPh>
    <rPh sb="9" eb="10">
      <t>リョウ</t>
    </rPh>
    <phoneticPr fontId="15"/>
  </si>
  <si>
    <t>・差 （A－B)</t>
    <rPh sb="1" eb="2">
      <t>サ</t>
    </rPh>
    <phoneticPr fontId="15"/>
  </si>
  <si>
    <t>kWh/年</t>
    <rPh sb="4" eb="5">
      <t>ネン</t>
    </rPh>
    <phoneticPr fontId="15"/>
  </si>
  <si>
    <t>%</t>
    <phoneticPr fontId="15"/>
  </si>
  <si>
    <t>交付決定時期</t>
    <rPh sb="0" eb="2">
      <t>コウフ</t>
    </rPh>
    <rPh sb="2" eb="4">
      <t>ケッテイ</t>
    </rPh>
    <rPh sb="4" eb="6">
      <t>ジキ</t>
    </rPh>
    <phoneticPr fontId="15"/>
  </si>
  <si>
    <t>交付申請額</t>
    <rPh sb="0" eb="2">
      <t>コウフ</t>
    </rPh>
    <rPh sb="2" eb="5">
      <t>シンセイガク</t>
    </rPh>
    <phoneticPr fontId="15"/>
  </si>
  <si>
    <t>その他</t>
    <rPh sb="2" eb="3">
      <t>タ</t>
    </rPh>
    <phoneticPr fontId="15"/>
  </si>
  <si>
    <t>①　「需要先の年間想定電力消費量」に対する「年間想定発電電力量」の比率</t>
    <rPh sb="3" eb="5">
      <t>ジュヨウ</t>
    </rPh>
    <rPh sb="5" eb="6">
      <t>サキ</t>
    </rPh>
    <rPh sb="7" eb="9">
      <t>ネンカン</t>
    </rPh>
    <rPh sb="9" eb="11">
      <t>ソウテイ</t>
    </rPh>
    <rPh sb="11" eb="13">
      <t>デンリョク</t>
    </rPh>
    <rPh sb="13" eb="16">
      <t>ショウヒリョウ</t>
    </rPh>
    <rPh sb="16" eb="17">
      <t>リキリョウ</t>
    </rPh>
    <rPh sb="26" eb="28">
      <t>ハツデン</t>
    </rPh>
    <rPh sb="33" eb="35">
      <t>ヒリツ</t>
    </rPh>
    <phoneticPr fontId="15"/>
  </si>
  <si>
    <t>（添付資料17）</t>
    <rPh sb="1" eb="3">
      <t>テンプ</t>
    </rPh>
    <rPh sb="3" eb="5">
      <t>シリョウ</t>
    </rPh>
    <phoneticPr fontId="15"/>
  </si>
  <si>
    <t>「印刷プレビュー」→「ページ設定」→「シート」タブ→印刷の「白黒印刷」にチェック→「OK」→印刷</t>
    <rPh sb="1" eb="3">
      <t>インサツ</t>
    </rPh>
    <rPh sb="14" eb="16">
      <t>セッテイ</t>
    </rPh>
    <rPh sb="26" eb="28">
      <t>インサツ</t>
    </rPh>
    <rPh sb="30" eb="32">
      <t>シロクロ</t>
    </rPh>
    <rPh sb="32" eb="34">
      <t>インサツ</t>
    </rPh>
    <rPh sb="46" eb="48">
      <t>インサツ</t>
    </rPh>
    <phoneticPr fontId="16"/>
  </si>
  <si>
    <t>←プルダウンリストから選択してください</t>
    <rPh sb="11" eb="13">
      <t>センタク</t>
    </rPh>
    <phoneticPr fontId="20"/>
  </si>
  <si>
    <t>セルの色が黄色い部分に入力してください。　</t>
    <rPh sb="3" eb="4">
      <t>イロ</t>
    </rPh>
    <rPh sb="5" eb="7">
      <t>キイロ</t>
    </rPh>
    <rPh sb="11" eb="13">
      <t>ニュウリョク</t>
    </rPh>
    <phoneticPr fontId="16"/>
  </si>
  <si>
    <t>セルの色が水色の部分は自動計算、又はリンク自動表示されています。入力は不要です。</t>
    <rPh sb="3" eb="4">
      <t>イロ</t>
    </rPh>
    <rPh sb="5" eb="6">
      <t>ミズ</t>
    </rPh>
    <rPh sb="6" eb="7">
      <t>イロ</t>
    </rPh>
    <rPh sb="8" eb="10">
      <t>ブブン</t>
    </rPh>
    <rPh sb="11" eb="13">
      <t>ジドウ</t>
    </rPh>
    <rPh sb="13" eb="15">
      <t>ケイサン</t>
    </rPh>
    <rPh sb="16" eb="17">
      <t>マタ</t>
    </rPh>
    <rPh sb="21" eb="23">
      <t>ジドウ</t>
    </rPh>
    <rPh sb="23" eb="25">
      <t>ヒョウジ</t>
    </rPh>
    <rPh sb="32" eb="34">
      <t>ニュウリョク</t>
    </rPh>
    <rPh sb="35" eb="37">
      <t>フヨウ</t>
    </rPh>
    <phoneticPr fontId="16"/>
  </si>
  <si>
    <t>セルの色がピンク色の部分は、プルダウンリストから選択してください。</t>
    <rPh sb="3" eb="4">
      <t>イロ</t>
    </rPh>
    <rPh sb="8" eb="9">
      <t>イロ</t>
    </rPh>
    <rPh sb="10" eb="12">
      <t>ブブン</t>
    </rPh>
    <rPh sb="24" eb="26">
      <t>センタク</t>
    </rPh>
    <phoneticPr fontId="15"/>
  </si>
  <si>
    <t>２．設定方法</t>
    <rPh sb="2" eb="4">
      <t>セッテイ</t>
    </rPh>
    <rPh sb="4" eb="6">
      <t>ホウホウ</t>
    </rPh>
    <phoneticPr fontId="16"/>
  </si>
  <si>
    <t>①「ファイル」メニューの「ページ設定」を実行し、「ページ設定」ダイアログボックスを表示する。</t>
    <phoneticPr fontId="16"/>
  </si>
  <si>
    <t>②「シート」タブをクリックして「白黒印刷」チェックボックスをオンにする。</t>
    <phoneticPr fontId="16"/>
  </si>
  <si>
    <t>　もし、設定が解除されておりましたら、下記の手順を基に設定してください。</t>
    <rPh sb="19" eb="21">
      <t>カキ</t>
    </rPh>
    <rPh sb="22" eb="24">
      <t>テジュン</t>
    </rPh>
    <rPh sb="25" eb="26">
      <t>モト</t>
    </rPh>
    <rPh sb="27" eb="29">
      <t>セッテイ</t>
    </rPh>
    <phoneticPr fontId="16"/>
  </si>
  <si>
    <t>※本ファイルは、セルの色を印刷しないよう設定しています。</t>
    <rPh sb="1" eb="2">
      <t>ホン</t>
    </rPh>
    <rPh sb="11" eb="12">
      <t>イロ</t>
    </rPh>
    <rPh sb="13" eb="15">
      <t>インサツ</t>
    </rPh>
    <rPh sb="20" eb="22">
      <t>セッテイ</t>
    </rPh>
    <phoneticPr fontId="16"/>
  </si>
  <si>
    <t>【印刷設定の手順】</t>
    <rPh sb="1" eb="3">
      <t>インサツ</t>
    </rPh>
    <rPh sb="3" eb="5">
      <t>セッテイ</t>
    </rPh>
    <rPh sb="6" eb="8">
      <t>テジュン</t>
    </rPh>
    <phoneticPr fontId="15"/>
  </si>
  <si>
    <t xml:space="preserve">中分類 </t>
    <phoneticPr fontId="30"/>
  </si>
  <si>
    <t xml:space="preserve">大分類 </t>
  </si>
  <si>
    <t xml:space="preserve">Ａ 農業、林業 </t>
  </si>
  <si>
    <t xml:space="preserve">Ｂ 漁業 </t>
  </si>
  <si>
    <t xml:space="preserve">Ｃ 鉱業、採石業、砂利採取業 </t>
    <phoneticPr fontId="30"/>
  </si>
  <si>
    <t xml:space="preserve">Ｄ 建設業 </t>
  </si>
  <si>
    <t xml:space="preserve">Ｅ 製造業 </t>
  </si>
  <si>
    <t xml:space="preserve">Ｆ 電気・ガス・熱供給・水道業 </t>
  </si>
  <si>
    <t xml:space="preserve">Ｇ 情報通信業 </t>
  </si>
  <si>
    <t xml:space="preserve">Ｈ 運輸業、郵便業 </t>
  </si>
  <si>
    <t xml:space="preserve">Ｉ 卸売・小売業 </t>
  </si>
  <si>
    <t xml:space="preserve">Ｊ 金融業・保険業 </t>
  </si>
  <si>
    <t xml:space="preserve">Ｋ 不動産業、物品賃貸業 </t>
  </si>
  <si>
    <t xml:space="preserve">Ｌ 学術研究、専門・技術サービ </t>
  </si>
  <si>
    <t xml:space="preserve">Ｍ 宿泊業、飲食サービス業 </t>
  </si>
  <si>
    <t xml:space="preserve">Ｎ 生活関連サービス業、娯楽業 </t>
  </si>
  <si>
    <t xml:space="preserve">Ｏ 教育、学習支援業 </t>
  </si>
  <si>
    <t xml:space="preserve">Ｐ 医療、福祉 </t>
  </si>
  <si>
    <t xml:space="preserve">Ｑ 複合サービス事業 </t>
  </si>
  <si>
    <t xml:space="preserve">Ｒ サービス業（他に分類されな いもの） </t>
    <phoneticPr fontId="30"/>
  </si>
  <si>
    <t xml:space="preserve">Ｓ 公務（他に分類されるものを 除く） </t>
    <phoneticPr fontId="30"/>
  </si>
  <si>
    <t xml:space="preserve">Ｔ 分類不能の産業 </t>
  </si>
  <si>
    <t xml:space="preserve">1 農業 </t>
    <phoneticPr fontId="30"/>
  </si>
  <si>
    <t xml:space="preserve">2 林業 </t>
    <phoneticPr fontId="30"/>
  </si>
  <si>
    <t xml:space="preserve">3 漁業 </t>
    <phoneticPr fontId="30"/>
  </si>
  <si>
    <t xml:space="preserve">4 水産養殖業 </t>
    <phoneticPr fontId="30"/>
  </si>
  <si>
    <t xml:space="preserve">5 鉱業、採石業、砂利採取業 </t>
    <phoneticPr fontId="30"/>
  </si>
  <si>
    <t xml:space="preserve">6 総合工事業 </t>
    <phoneticPr fontId="30"/>
  </si>
  <si>
    <t xml:space="preserve">7 職別工事業（設備工事業を除く） </t>
    <phoneticPr fontId="30"/>
  </si>
  <si>
    <t xml:space="preserve">8 設備工事業 </t>
    <phoneticPr fontId="30"/>
  </si>
  <si>
    <t xml:space="preserve">9 食料品製造業 </t>
    <phoneticPr fontId="30"/>
  </si>
  <si>
    <t xml:space="preserve">10 飲料・たばこ・飼料製造業 </t>
    <phoneticPr fontId="30"/>
  </si>
  <si>
    <t xml:space="preserve">11 繊維工業 </t>
    <phoneticPr fontId="30"/>
  </si>
  <si>
    <t xml:space="preserve">12 木材・木製品製造業（家具を除く） </t>
    <phoneticPr fontId="30"/>
  </si>
  <si>
    <t xml:space="preserve">13 家具・装備品製造業 </t>
    <phoneticPr fontId="30"/>
  </si>
  <si>
    <t xml:space="preserve">14 パルプ・紙・紙加工品製造業 </t>
    <phoneticPr fontId="30"/>
  </si>
  <si>
    <t xml:space="preserve">15 印刷・同関連業 </t>
    <phoneticPr fontId="30"/>
  </si>
  <si>
    <t xml:space="preserve">16 化学工業 </t>
    <phoneticPr fontId="30"/>
  </si>
  <si>
    <t xml:space="preserve">17 石油製品・石炭製品製造業 </t>
    <phoneticPr fontId="30"/>
  </si>
  <si>
    <t xml:space="preserve">18 プラスチック製品製造業（別掲を除く） </t>
    <phoneticPr fontId="30"/>
  </si>
  <si>
    <t xml:space="preserve">19ゴム製品製造業 </t>
    <phoneticPr fontId="30"/>
  </si>
  <si>
    <t xml:space="preserve">20なめし革・同製品・毛皮製造業 </t>
    <phoneticPr fontId="30"/>
  </si>
  <si>
    <t xml:space="preserve">21 窯業・土石製品製造業 </t>
    <phoneticPr fontId="30"/>
  </si>
  <si>
    <t xml:space="preserve">22 鉄鋼業 </t>
    <phoneticPr fontId="30"/>
  </si>
  <si>
    <t xml:space="preserve">23 非鉄金属製造業 </t>
    <phoneticPr fontId="30"/>
  </si>
  <si>
    <t xml:space="preserve">24 金属製品製造業 </t>
    <phoneticPr fontId="30"/>
  </si>
  <si>
    <t xml:space="preserve">25 はん用機械器具製造業 </t>
    <phoneticPr fontId="30"/>
  </si>
  <si>
    <t xml:space="preserve">26 生産用機械器具製造業 </t>
    <phoneticPr fontId="30"/>
  </si>
  <si>
    <t xml:space="preserve">27 業務用機械器具製造業 </t>
    <phoneticPr fontId="30"/>
  </si>
  <si>
    <t xml:space="preserve">28 電子部品・デバイス・電子回路製造業 </t>
    <phoneticPr fontId="30"/>
  </si>
  <si>
    <t xml:space="preserve">29 電気機械器具製造業 </t>
    <phoneticPr fontId="30"/>
  </si>
  <si>
    <t xml:space="preserve">30 情報通信機械器具製造業 </t>
    <phoneticPr fontId="30"/>
  </si>
  <si>
    <t xml:space="preserve">31 輸送用機械器具製造業 </t>
    <phoneticPr fontId="30"/>
  </si>
  <si>
    <t xml:space="preserve">32 その他の製造業 </t>
    <phoneticPr fontId="30"/>
  </si>
  <si>
    <t xml:space="preserve">33 電気業 </t>
    <phoneticPr fontId="30"/>
  </si>
  <si>
    <t xml:space="preserve">34 ガス業 </t>
    <phoneticPr fontId="30"/>
  </si>
  <si>
    <t xml:space="preserve">35 熱供給業 </t>
    <phoneticPr fontId="30"/>
  </si>
  <si>
    <t xml:space="preserve">36 水道業 </t>
    <phoneticPr fontId="30"/>
  </si>
  <si>
    <t xml:space="preserve">37 通信業 </t>
    <phoneticPr fontId="30"/>
  </si>
  <si>
    <t xml:space="preserve">38 放送業 </t>
    <phoneticPr fontId="30"/>
  </si>
  <si>
    <t xml:space="preserve">39 情報サービス業 </t>
    <phoneticPr fontId="30"/>
  </si>
  <si>
    <t xml:space="preserve">40 インターネット付随サービス業 </t>
    <phoneticPr fontId="30"/>
  </si>
  <si>
    <t xml:space="preserve">41 映像・音声・文字情報制作業 </t>
    <phoneticPr fontId="30"/>
  </si>
  <si>
    <t xml:space="preserve">42 鉄道業 </t>
    <phoneticPr fontId="30"/>
  </si>
  <si>
    <t xml:space="preserve">43 道路旅客運送業 </t>
    <phoneticPr fontId="30"/>
  </si>
  <si>
    <t xml:space="preserve">44 道路貨物運送業 </t>
    <phoneticPr fontId="30"/>
  </si>
  <si>
    <t xml:space="preserve">45 水運業 </t>
    <phoneticPr fontId="30"/>
  </si>
  <si>
    <t xml:space="preserve">46 航空運輸業 </t>
    <phoneticPr fontId="30"/>
  </si>
  <si>
    <t xml:space="preserve">47 倉庫業 </t>
    <phoneticPr fontId="30"/>
  </si>
  <si>
    <t xml:space="preserve">48 運輸に附帯するサービス業 </t>
    <phoneticPr fontId="30"/>
  </si>
  <si>
    <t xml:space="preserve">49 郵便業（信書便事業を含む） </t>
    <phoneticPr fontId="30"/>
  </si>
  <si>
    <t xml:space="preserve">50 各種商品卸売業 </t>
    <phoneticPr fontId="30"/>
  </si>
  <si>
    <t xml:space="preserve">51 繊維・衣服等卸売業 </t>
    <phoneticPr fontId="30"/>
  </si>
  <si>
    <t xml:space="preserve">52 飲食料品卸売業 </t>
    <phoneticPr fontId="30"/>
  </si>
  <si>
    <t xml:space="preserve">53 建築材料、鉱物・金属材料等卸売業 </t>
    <phoneticPr fontId="30"/>
  </si>
  <si>
    <t xml:space="preserve">54 機械器具卸売業 </t>
    <phoneticPr fontId="30"/>
  </si>
  <si>
    <t xml:space="preserve">55 その他の卸売業 </t>
    <phoneticPr fontId="30"/>
  </si>
  <si>
    <t xml:space="preserve">56 各種商品小売業 </t>
    <phoneticPr fontId="30"/>
  </si>
  <si>
    <t xml:space="preserve">57 織物・衣服・身の回り品小売業 </t>
    <phoneticPr fontId="30"/>
  </si>
  <si>
    <t xml:space="preserve">58 飲食料品小売業 </t>
    <phoneticPr fontId="30"/>
  </si>
  <si>
    <t xml:space="preserve">59 機械器具小売業 </t>
    <phoneticPr fontId="30"/>
  </si>
  <si>
    <t xml:space="preserve">60 その他の小売業 </t>
    <phoneticPr fontId="30"/>
  </si>
  <si>
    <t xml:space="preserve">61 無店舗小売業 </t>
    <phoneticPr fontId="30"/>
  </si>
  <si>
    <t xml:space="preserve">62 銀行業 </t>
    <phoneticPr fontId="30"/>
  </si>
  <si>
    <t xml:space="preserve">63 協同組織金融業 </t>
    <phoneticPr fontId="30"/>
  </si>
  <si>
    <t xml:space="preserve">64 貸金業、クレジットカード業等非預金信用機関 </t>
    <phoneticPr fontId="30"/>
  </si>
  <si>
    <t xml:space="preserve">65 金融商品取引業、商品先物取引業 </t>
    <phoneticPr fontId="30"/>
  </si>
  <si>
    <t xml:space="preserve">66 補助的金融業等 </t>
    <phoneticPr fontId="30"/>
  </si>
  <si>
    <t xml:space="preserve">67 保険業（保険媒介代理業、保険サービス業を含む） </t>
    <phoneticPr fontId="30"/>
  </si>
  <si>
    <t xml:space="preserve">68 不動産取引業 </t>
    <phoneticPr fontId="30"/>
  </si>
  <si>
    <t xml:space="preserve">69 不動産賃貸業・管理業 </t>
    <phoneticPr fontId="30"/>
  </si>
  <si>
    <t xml:space="preserve">70 物品賃貸業 </t>
    <phoneticPr fontId="30"/>
  </si>
  <si>
    <t xml:space="preserve">71 学術・開発研究機関 </t>
    <phoneticPr fontId="30"/>
  </si>
  <si>
    <t xml:space="preserve">72 専門サービス業（他に分類されないもの） </t>
    <phoneticPr fontId="30"/>
  </si>
  <si>
    <t xml:space="preserve">73 広告業 </t>
    <phoneticPr fontId="30"/>
  </si>
  <si>
    <t xml:space="preserve">74 技術サービス業（他に分類されないもの） </t>
    <phoneticPr fontId="30"/>
  </si>
  <si>
    <t xml:space="preserve">75 宿泊業 </t>
    <phoneticPr fontId="30"/>
  </si>
  <si>
    <t xml:space="preserve">76 飲食店 </t>
    <phoneticPr fontId="30"/>
  </si>
  <si>
    <t xml:space="preserve">77 持ち帰り・配達飲食サービス業 </t>
    <phoneticPr fontId="30"/>
  </si>
  <si>
    <t xml:space="preserve">79 その他の生活関連サービス業 </t>
    <phoneticPr fontId="30"/>
  </si>
  <si>
    <t xml:space="preserve">80 娯楽業 </t>
    <phoneticPr fontId="30"/>
  </si>
  <si>
    <t xml:space="preserve">81 学校教育 </t>
    <phoneticPr fontId="30"/>
  </si>
  <si>
    <t xml:space="preserve">82 その他の教育、学習支援業 </t>
    <phoneticPr fontId="30"/>
  </si>
  <si>
    <t xml:space="preserve">83 医療業 </t>
    <phoneticPr fontId="30"/>
  </si>
  <si>
    <t xml:space="preserve">84 保健衛生 </t>
    <phoneticPr fontId="30"/>
  </si>
  <si>
    <t xml:space="preserve">85 社会保険・社会福祉・介護事業 </t>
    <phoneticPr fontId="30"/>
  </si>
  <si>
    <t xml:space="preserve">86 郵便局 </t>
    <phoneticPr fontId="30"/>
  </si>
  <si>
    <t xml:space="preserve">87 協同組合（他に分類されないもの） </t>
    <phoneticPr fontId="30"/>
  </si>
  <si>
    <t xml:space="preserve">88 廃棄物処理業 </t>
    <phoneticPr fontId="30"/>
  </si>
  <si>
    <t xml:space="preserve">89 自動車整備業 </t>
    <phoneticPr fontId="30"/>
  </si>
  <si>
    <t xml:space="preserve">90 機械等修理業（別掲を除く） </t>
    <phoneticPr fontId="30"/>
  </si>
  <si>
    <t xml:space="preserve">91 職業紹介・労働者派遣業 </t>
    <phoneticPr fontId="30"/>
  </si>
  <si>
    <t xml:space="preserve">92 その他の事業サービス業 </t>
    <phoneticPr fontId="30"/>
  </si>
  <si>
    <t xml:space="preserve">93 政治・経済・文化団体 </t>
    <phoneticPr fontId="30"/>
  </si>
  <si>
    <t xml:space="preserve">94 宗教 </t>
    <phoneticPr fontId="30"/>
  </si>
  <si>
    <t xml:space="preserve">95 その他のサービス業 </t>
    <phoneticPr fontId="30"/>
  </si>
  <si>
    <t xml:space="preserve">96 外国公務 </t>
    <phoneticPr fontId="30"/>
  </si>
  <si>
    <t xml:space="preserve">97 国家公務 </t>
    <phoneticPr fontId="30"/>
  </si>
  <si>
    <t xml:space="preserve">98 地方公務 </t>
    <phoneticPr fontId="30"/>
  </si>
  <si>
    <t xml:space="preserve">99 分類不能の産業 </t>
    <phoneticPr fontId="30"/>
  </si>
  <si>
    <t>日本標準産業中分類</t>
    <rPh sb="0" eb="2">
      <t>ニホン</t>
    </rPh>
    <rPh sb="2" eb="4">
      <t>ヒョウジュン</t>
    </rPh>
    <rPh sb="4" eb="6">
      <t>サンギョウ</t>
    </rPh>
    <rPh sb="6" eb="9">
      <t>チュウブンルイ</t>
    </rPh>
    <phoneticPr fontId="29"/>
  </si>
  <si>
    <t>バイオマス燃料</t>
    <rPh sb="5" eb="7">
      <t>ネンリョウ</t>
    </rPh>
    <phoneticPr fontId="27"/>
  </si>
  <si>
    <t>種類</t>
    <rPh sb="0" eb="2">
      <t>シュルイ</t>
    </rPh>
    <phoneticPr fontId="27"/>
  </si>
  <si>
    <t>構成比</t>
    <rPh sb="0" eb="3">
      <t>コウセイヒ</t>
    </rPh>
    <phoneticPr fontId="27"/>
  </si>
  <si>
    <t>紙くず</t>
    <rPh sb="0" eb="1">
      <t>カミ</t>
    </rPh>
    <phoneticPr fontId="27"/>
  </si>
  <si>
    <t>紙類</t>
  </si>
  <si>
    <t>新聞紙</t>
  </si>
  <si>
    <t>紙管</t>
  </si>
  <si>
    <t>草・木</t>
  </si>
  <si>
    <t>おがくず</t>
  </si>
  <si>
    <t>木片</t>
  </si>
  <si>
    <t>ベニア・合板・化粧版</t>
  </si>
  <si>
    <t>集成材・ボード</t>
  </si>
  <si>
    <t>木綿</t>
  </si>
  <si>
    <t>羊毛</t>
  </si>
  <si>
    <t>一般雑芥</t>
  </si>
  <si>
    <t>廃油(動植物系)</t>
    <rPh sb="3" eb="6">
      <t>ドウショクブツ</t>
    </rPh>
    <rPh sb="6" eb="7">
      <t>ケイ</t>
    </rPh>
    <phoneticPr fontId="0"/>
  </si>
  <si>
    <t>その他</t>
    <rPh sb="2" eb="3">
      <t>タ</t>
    </rPh>
    <phoneticPr fontId="0"/>
  </si>
  <si>
    <t>木くず</t>
    <rPh sb="0" eb="1">
      <t>キ</t>
    </rPh>
    <phoneticPr fontId="27"/>
  </si>
  <si>
    <t>繊維くず</t>
    <rPh sb="0" eb="2">
      <t>センイ</t>
    </rPh>
    <phoneticPr fontId="27"/>
  </si>
  <si>
    <t>その他</t>
    <rPh sb="2" eb="3">
      <t>タ</t>
    </rPh>
    <phoneticPr fontId="27"/>
  </si>
  <si>
    <t>％</t>
    <phoneticPr fontId="27"/>
  </si>
  <si>
    <t>kg/h</t>
  </si>
  <si>
    <t>MJ/h</t>
    <phoneticPr fontId="27"/>
  </si>
  <si>
    <t>バイオマス
（燃料）発熱量</t>
    <rPh sb="7" eb="9">
      <t>ネンリョウ</t>
    </rPh>
    <rPh sb="10" eb="12">
      <t>ハツネツ</t>
    </rPh>
    <rPh sb="12" eb="13">
      <t>リョウ</t>
    </rPh>
    <phoneticPr fontId="27"/>
  </si>
  <si>
    <t>Ｂ．バイオマス
（燃料）低位発熱量</t>
    <rPh sb="9" eb="11">
      <t>ネンリョウ</t>
    </rPh>
    <rPh sb="12" eb="14">
      <t>テイイ</t>
    </rPh>
    <rPh sb="14" eb="16">
      <t>ハツネツ</t>
    </rPh>
    <rPh sb="16" eb="17">
      <t>リョウ</t>
    </rPh>
    <phoneticPr fontId="27"/>
  </si>
  <si>
    <t>Ａ．バイオマス
（燃料）利用量</t>
    <rPh sb="9" eb="11">
      <t>ネンリョウ</t>
    </rPh>
    <rPh sb="12" eb="14">
      <t>リヨウ</t>
    </rPh>
    <rPh sb="14" eb="15">
      <t>リョウ</t>
    </rPh>
    <phoneticPr fontId="27"/>
  </si>
  <si>
    <t>①</t>
    <phoneticPr fontId="27"/>
  </si>
  <si>
    <t>Ｃ．非バイオマス
（燃料）利用量</t>
    <rPh sb="2" eb="3">
      <t>ヒ</t>
    </rPh>
    <rPh sb="10" eb="12">
      <t>ネンリョウ</t>
    </rPh>
    <rPh sb="13" eb="15">
      <t>リヨウ</t>
    </rPh>
    <rPh sb="15" eb="16">
      <t>リョウ</t>
    </rPh>
    <phoneticPr fontId="27"/>
  </si>
  <si>
    <t>Ｄ．非バイオマス
（燃料）低位発熱量</t>
    <rPh sb="2" eb="3">
      <t>ヒ</t>
    </rPh>
    <rPh sb="10" eb="12">
      <t>ネンリョウ</t>
    </rPh>
    <rPh sb="13" eb="15">
      <t>テイイ</t>
    </rPh>
    <rPh sb="15" eb="17">
      <t>ハツネツ</t>
    </rPh>
    <rPh sb="17" eb="18">
      <t>リョウ</t>
    </rPh>
    <phoneticPr fontId="27"/>
  </si>
  <si>
    <t>非バイオマス
（燃料）発熱量</t>
    <rPh sb="0" eb="1">
      <t>ヒ</t>
    </rPh>
    <rPh sb="8" eb="10">
      <t>ネンリョウ</t>
    </rPh>
    <rPh sb="11" eb="13">
      <t>ハツネツ</t>
    </rPh>
    <rPh sb="13" eb="14">
      <t>リョウ</t>
    </rPh>
    <phoneticPr fontId="27"/>
  </si>
  <si>
    <t>②</t>
    <phoneticPr fontId="27"/>
  </si>
  <si>
    <t>非バイオマス燃料</t>
    <rPh sb="0" eb="1">
      <t>ヒ</t>
    </rPh>
    <rPh sb="6" eb="8">
      <t>ネンリョウ</t>
    </rPh>
    <phoneticPr fontId="27"/>
  </si>
  <si>
    <t>廃プラスチック類</t>
    <rPh sb="0" eb="1">
      <t>ハイ</t>
    </rPh>
    <rPh sb="7" eb="8">
      <t>ルイ</t>
    </rPh>
    <phoneticPr fontId="27"/>
  </si>
  <si>
    <t>発泡スチロール</t>
  </si>
  <si>
    <t>フェノール樹脂</t>
  </si>
  <si>
    <t>混合樹脂製品</t>
    <phoneticPr fontId="27"/>
  </si>
  <si>
    <t>熱可塑性樹脂</t>
    <phoneticPr fontId="27"/>
  </si>
  <si>
    <t>ポリエチレン（ＰＥ）</t>
    <phoneticPr fontId="27"/>
  </si>
  <si>
    <t>ポリプロピレン（ＰＰ）</t>
    <phoneticPr fontId="27"/>
  </si>
  <si>
    <t>ポリスチレン（ＰＳ）</t>
    <phoneticPr fontId="27"/>
  </si>
  <si>
    <t>ＦＲＰ樹脂</t>
    <phoneticPr fontId="27"/>
  </si>
  <si>
    <t>ＰＥＴボトル</t>
    <phoneticPr fontId="27"/>
  </si>
  <si>
    <t>皮製品</t>
    <rPh sb="0" eb="1">
      <t>カワ</t>
    </rPh>
    <rPh sb="1" eb="3">
      <t>セイヒン</t>
    </rPh>
    <phoneticPr fontId="27"/>
  </si>
  <si>
    <t>ゴムくず</t>
    <phoneticPr fontId="27"/>
  </si>
  <si>
    <t>タイヤ</t>
    <phoneticPr fontId="27"/>
  </si>
  <si>
    <t>合成ゴム</t>
    <rPh sb="0" eb="2">
      <t>ゴウセイ</t>
    </rPh>
    <phoneticPr fontId="27"/>
  </si>
  <si>
    <t>廃油（石油系）</t>
    <rPh sb="0" eb="2">
      <t>ハイユ</t>
    </rPh>
    <rPh sb="3" eb="6">
      <t>セキユケイ</t>
    </rPh>
    <phoneticPr fontId="27"/>
  </si>
  <si>
    <t>ナイロン布</t>
    <rPh sb="4" eb="5">
      <t>ヌノ</t>
    </rPh>
    <phoneticPr fontId="27"/>
  </si>
  <si>
    <t>アクリル布</t>
    <rPh sb="4" eb="5">
      <t>ヌノ</t>
    </rPh>
    <phoneticPr fontId="27"/>
  </si>
  <si>
    <t>ビニロン布</t>
    <rPh sb="4" eb="5">
      <t>ヌノ</t>
    </rPh>
    <phoneticPr fontId="27"/>
  </si>
  <si>
    <t>ポリエステル布</t>
    <rPh sb="6" eb="7">
      <t>ヌノ</t>
    </rPh>
    <phoneticPr fontId="27"/>
  </si>
  <si>
    <t>構成比の合計</t>
    <rPh sb="0" eb="3">
      <t>コウセイヒ</t>
    </rPh>
    <rPh sb="4" eb="6">
      <t>ゴウケイ</t>
    </rPh>
    <phoneticPr fontId="27"/>
  </si>
  <si>
    <t>・バイオマス排水、家畜糞尿、食品残渣等を原料にする場合は、バイオマス依存率を１００％とする。</t>
    <phoneticPr fontId="27"/>
  </si>
  <si>
    <t>＝</t>
    <phoneticPr fontId="27"/>
  </si>
  <si>
    <t>×100＝ ①/（①+②）×100</t>
    <phoneticPr fontId="27"/>
  </si>
  <si>
    <t>バイオマス依存率＝</t>
    <rPh sb="5" eb="7">
      <t>イゾン</t>
    </rPh>
    <rPh sb="7" eb="8">
      <t>リツ</t>
    </rPh>
    <phoneticPr fontId="27"/>
  </si>
  <si>
    <t>バイオマス依存率計算書（バイオマス発電及びバイオマス熱利用）</t>
    <rPh sb="5" eb="7">
      <t>イゾン</t>
    </rPh>
    <rPh sb="7" eb="8">
      <t>リツ</t>
    </rPh>
    <rPh sb="8" eb="11">
      <t>ケイサンショ</t>
    </rPh>
    <rPh sb="17" eb="19">
      <t>ハツデン</t>
    </rPh>
    <rPh sb="19" eb="20">
      <t>オヨ</t>
    </rPh>
    <rPh sb="26" eb="27">
      <t>ネツ</t>
    </rPh>
    <rPh sb="27" eb="29">
      <t>リヨウ</t>
    </rPh>
    <phoneticPr fontId="27"/>
  </si>
  <si>
    <t>バイオマス依存率計算書（バイオマス燃料製造）</t>
    <rPh sb="5" eb="7">
      <t>イゾン</t>
    </rPh>
    <rPh sb="7" eb="8">
      <t>リツ</t>
    </rPh>
    <rPh sb="8" eb="11">
      <t>ケイサンショ</t>
    </rPh>
    <rPh sb="17" eb="19">
      <t>ネンリョウ</t>
    </rPh>
    <rPh sb="19" eb="21">
      <t>セイゾウ</t>
    </rPh>
    <phoneticPr fontId="27"/>
  </si>
  <si>
    <t>Ａ．バイオマス
（原料）利用量</t>
    <rPh sb="9" eb="11">
      <t>ゲンリョウ</t>
    </rPh>
    <rPh sb="12" eb="14">
      <t>リヨウ</t>
    </rPh>
    <rPh sb="14" eb="15">
      <t>リョウ</t>
    </rPh>
    <phoneticPr fontId="27"/>
  </si>
  <si>
    <t>Ｂ．バイオマス
（原料）低位発熱量</t>
    <rPh sb="9" eb="11">
      <t>ゲンリョウ</t>
    </rPh>
    <rPh sb="12" eb="14">
      <t>テイイ</t>
    </rPh>
    <rPh sb="14" eb="16">
      <t>ハツネツ</t>
    </rPh>
    <rPh sb="16" eb="17">
      <t>リョウ</t>
    </rPh>
    <phoneticPr fontId="27"/>
  </si>
  <si>
    <t>バイオマス
（原料）発熱量</t>
    <rPh sb="7" eb="9">
      <t>ゲンリョウ</t>
    </rPh>
    <rPh sb="10" eb="12">
      <t>ハツネツ</t>
    </rPh>
    <rPh sb="12" eb="13">
      <t>リョウ</t>
    </rPh>
    <phoneticPr fontId="27"/>
  </si>
  <si>
    <t>Ｃ．非バイオマス
（原料）利用量</t>
    <rPh sb="2" eb="3">
      <t>ヒ</t>
    </rPh>
    <rPh sb="10" eb="12">
      <t>ゲンリョウ</t>
    </rPh>
    <rPh sb="13" eb="15">
      <t>リヨウ</t>
    </rPh>
    <rPh sb="15" eb="16">
      <t>リョウ</t>
    </rPh>
    <phoneticPr fontId="27"/>
  </si>
  <si>
    <t>Ｄ．非バイオマス
（原料）低位発熱量</t>
    <rPh sb="2" eb="3">
      <t>ヒ</t>
    </rPh>
    <rPh sb="10" eb="12">
      <t>ゲンリョウ</t>
    </rPh>
    <rPh sb="13" eb="15">
      <t>テイイ</t>
    </rPh>
    <rPh sb="15" eb="17">
      <t>ハツネツ</t>
    </rPh>
    <rPh sb="17" eb="18">
      <t>リョウ</t>
    </rPh>
    <phoneticPr fontId="27"/>
  </si>
  <si>
    <t>非バイオマス
（原料）発熱量</t>
    <rPh sb="0" eb="1">
      <t>ヒ</t>
    </rPh>
    <rPh sb="8" eb="10">
      <t>ゲンリョウ</t>
    </rPh>
    <rPh sb="11" eb="13">
      <t>ハツネツ</t>
    </rPh>
    <rPh sb="13" eb="14">
      <t>リョウ</t>
    </rPh>
    <phoneticPr fontId="27"/>
  </si>
  <si>
    <t>・メタン発酵方式の場合は、発酵槽へ投じられるものをバイオマス原料とする。</t>
    <rPh sb="4" eb="6">
      <t>ハッコウ</t>
    </rPh>
    <rPh sb="6" eb="8">
      <t>ホウシキ</t>
    </rPh>
    <rPh sb="9" eb="11">
      <t>バアイ</t>
    </rPh>
    <rPh sb="13" eb="16">
      <t>ハッコウソウ</t>
    </rPh>
    <rPh sb="17" eb="18">
      <t>トウ</t>
    </rPh>
    <rPh sb="30" eb="32">
      <t>ゲンリョウ</t>
    </rPh>
    <phoneticPr fontId="27"/>
  </si>
  <si>
    <t>（１）風力発電出力</t>
    <rPh sb="3" eb="5">
      <t>フウリョク</t>
    </rPh>
    <rPh sb="5" eb="7">
      <t>ハツデン</t>
    </rPh>
    <rPh sb="7" eb="9">
      <t>シュツリョク</t>
    </rPh>
    <phoneticPr fontId="20"/>
  </si>
  <si>
    <t>（２）発電機</t>
    <rPh sb="3" eb="6">
      <t>ハツデンキ</t>
    </rPh>
    <phoneticPr fontId="20"/>
  </si>
  <si>
    <t>１基あたりの定格出力</t>
    <rPh sb="1" eb="2">
      <t>キ</t>
    </rPh>
    <rPh sb="6" eb="8">
      <t>テイカク</t>
    </rPh>
    <rPh sb="8" eb="10">
      <t>シュツリョク</t>
    </rPh>
    <phoneticPr fontId="16"/>
  </si>
  <si>
    <t>１台あたりの定格出力</t>
    <rPh sb="1" eb="2">
      <t>ダイ</t>
    </rPh>
    <rPh sb="6" eb="8">
      <t>テイカク</t>
    </rPh>
    <rPh sb="8" eb="10">
      <t>シュツリョク</t>
    </rPh>
    <phoneticPr fontId="16"/>
  </si>
  <si>
    <t>１台あたりの定格容量</t>
    <rPh sb="1" eb="2">
      <t>ダイ</t>
    </rPh>
    <rPh sb="6" eb="8">
      <t>テイカク</t>
    </rPh>
    <rPh sb="8" eb="10">
      <t>ヨウリョウ</t>
    </rPh>
    <phoneticPr fontId="16"/>
  </si>
  <si>
    <t>１台あたりの定格出力（連系）</t>
    <rPh sb="1" eb="2">
      <t>ダイ</t>
    </rPh>
    <rPh sb="6" eb="8">
      <t>テイカク</t>
    </rPh>
    <rPh sb="8" eb="10">
      <t>シュツリョク</t>
    </rPh>
    <rPh sb="11" eb="13">
      <t>レンケイ</t>
    </rPh>
    <phoneticPr fontId="15"/>
  </si>
  <si>
    <t>基数</t>
    <rPh sb="0" eb="2">
      <t>キスウ</t>
    </rPh>
    <phoneticPr fontId="18"/>
  </si>
  <si>
    <t>基</t>
    <rPh sb="0" eb="1">
      <t>モト</t>
    </rPh>
    <phoneticPr fontId="20"/>
  </si>
  <si>
    <t>台数</t>
    <rPh sb="0" eb="2">
      <t>ダイスウ</t>
    </rPh>
    <phoneticPr fontId="18"/>
  </si>
  <si>
    <t>発電方式</t>
    <rPh sb="0" eb="2">
      <t>ハツデン</t>
    </rPh>
    <rPh sb="2" eb="4">
      <t>ホウシキ</t>
    </rPh>
    <phoneticPr fontId="16"/>
  </si>
  <si>
    <t>定格出力</t>
    <rPh sb="0" eb="2">
      <t>テイカク</t>
    </rPh>
    <rPh sb="2" eb="4">
      <t>シュツリョク</t>
    </rPh>
    <phoneticPr fontId="16"/>
  </si>
  <si>
    <t>水の流量</t>
    <rPh sb="0" eb="1">
      <t>ミズ</t>
    </rPh>
    <rPh sb="2" eb="4">
      <t>リュウリョウ</t>
    </rPh>
    <phoneticPr fontId="32"/>
  </si>
  <si>
    <t>有効落差</t>
    <rPh sb="0" eb="2">
      <t>ユウコウ</t>
    </rPh>
    <rPh sb="2" eb="4">
      <t>ラクサ</t>
    </rPh>
    <phoneticPr fontId="16"/>
  </si>
  <si>
    <t>重力加速度</t>
    <rPh sb="0" eb="2">
      <t>ジュウリョク</t>
    </rPh>
    <rPh sb="2" eb="5">
      <t>カソクド</t>
    </rPh>
    <phoneticPr fontId="16"/>
  </si>
  <si>
    <t>m</t>
    <phoneticPr fontId="32"/>
  </si>
  <si>
    <t>％</t>
    <phoneticPr fontId="20"/>
  </si>
  <si>
    <t>水車の効率</t>
    <rPh sb="0" eb="2">
      <t>スイシャ</t>
    </rPh>
    <rPh sb="3" eb="5">
      <t>コウリツ</t>
    </rPh>
    <phoneticPr fontId="18"/>
  </si>
  <si>
    <t>発電機の効率</t>
    <rPh sb="0" eb="3">
      <t>ハツデンキ</t>
    </rPh>
    <rPh sb="4" eb="6">
      <t>コウリツ</t>
    </rPh>
    <phoneticPr fontId="18"/>
  </si>
  <si>
    <t>（２）水力発電設備及び出力</t>
    <rPh sb="3" eb="5">
      <t>スイリョク</t>
    </rPh>
    <rPh sb="5" eb="7">
      <t>ハツデン</t>
    </rPh>
    <rPh sb="7" eb="9">
      <t>セツビ</t>
    </rPh>
    <rPh sb="9" eb="10">
      <t>オヨ</t>
    </rPh>
    <rPh sb="11" eb="13">
      <t>シュツリョク</t>
    </rPh>
    <phoneticPr fontId="20"/>
  </si>
  <si>
    <t>（１）水力発電出力</t>
    <rPh sb="3" eb="5">
      <t>スイリョク</t>
    </rPh>
    <rPh sb="5" eb="7">
      <t>ハツデン</t>
    </rPh>
    <rPh sb="7" eb="9">
      <t>シュツリョク</t>
    </rPh>
    <phoneticPr fontId="20"/>
  </si>
  <si>
    <t>水系及び河川名</t>
    <rPh sb="0" eb="2">
      <t>スイケイ</t>
    </rPh>
    <rPh sb="2" eb="3">
      <t>オヨ</t>
    </rPh>
    <rPh sb="4" eb="6">
      <t>カセン</t>
    </rPh>
    <rPh sb="6" eb="7">
      <t>メイ</t>
    </rPh>
    <phoneticPr fontId="16"/>
  </si>
  <si>
    <t>河川管理者</t>
    <rPh sb="0" eb="2">
      <t>カセン</t>
    </rPh>
    <rPh sb="2" eb="5">
      <t>カンリシャ</t>
    </rPh>
    <phoneticPr fontId="15"/>
  </si>
  <si>
    <t>区分水系名</t>
    <rPh sb="0" eb="2">
      <t>クブン</t>
    </rPh>
    <rPh sb="2" eb="4">
      <t>スイケイ</t>
    </rPh>
    <rPh sb="4" eb="5">
      <t>メイ</t>
    </rPh>
    <phoneticPr fontId="16"/>
  </si>
  <si>
    <t>取水河川名</t>
    <rPh sb="0" eb="2">
      <t>シュスイ</t>
    </rPh>
    <rPh sb="2" eb="4">
      <t>カセン</t>
    </rPh>
    <rPh sb="4" eb="5">
      <t>メイ</t>
    </rPh>
    <phoneticPr fontId="16"/>
  </si>
  <si>
    <t>放水河川名</t>
    <rPh sb="0" eb="2">
      <t>ホウスイ</t>
    </rPh>
    <rPh sb="2" eb="4">
      <t>カセン</t>
    </rPh>
    <rPh sb="4" eb="5">
      <t>メイ</t>
    </rPh>
    <phoneticPr fontId="15"/>
  </si>
  <si>
    <t>（１）地熱発電出力</t>
    <rPh sb="3" eb="5">
      <t>チネツ</t>
    </rPh>
    <rPh sb="5" eb="7">
      <t>ハツデン</t>
    </rPh>
    <rPh sb="7" eb="9">
      <t>シュツリョク</t>
    </rPh>
    <phoneticPr fontId="20"/>
  </si>
  <si>
    <t>機器の種類</t>
    <rPh sb="0" eb="2">
      <t>キキ</t>
    </rPh>
    <rPh sb="3" eb="5">
      <t>シュルイ</t>
    </rPh>
    <phoneticPr fontId="15"/>
  </si>
  <si>
    <t>１台あたりの能力</t>
    <rPh sb="1" eb="2">
      <t>ダイ</t>
    </rPh>
    <rPh sb="6" eb="8">
      <t>ノウリョク</t>
    </rPh>
    <phoneticPr fontId="16"/>
  </si>
  <si>
    <t>能力合計</t>
    <rPh sb="0" eb="2">
      <t>ノウリョク</t>
    </rPh>
    <rPh sb="2" eb="4">
      <t>ゴウケイ</t>
    </rPh>
    <phoneticPr fontId="16"/>
  </si>
  <si>
    <t>１台あたりの交換容量</t>
    <rPh sb="1" eb="2">
      <t>ダイ</t>
    </rPh>
    <rPh sb="6" eb="8">
      <t>コウカン</t>
    </rPh>
    <rPh sb="8" eb="10">
      <t>ヨウリョウ</t>
    </rPh>
    <phoneticPr fontId="16"/>
  </si>
  <si>
    <t>交換容量合計</t>
    <rPh sb="0" eb="2">
      <t>コウカン</t>
    </rPh>
    <rPh sb="2" eb="4">
      <t>ヨウリョウ</t>
    </rPh>
    <rPh sb="4" eb="6">
      <t>ゴウケイ</t>
    </rPh>
    <phoneticPr fontId="16"/>
  </si>
  <si>
    <t>※バイオマス依存率60％以上</t>
    <rPh sb="6" eb="8">
      <t>イゾン</t>
    </rPh>
    <rPh sb="8" eb="9">
      <t>リツ</t>
    </rPh>
    <rPh sb="12" eb="14">
      <t>イジョウ</t>
    </rPh>
    <phoneticPr fontId="27"/>
  </si>
  <si>
    <t>（１）バイオマス発電出力</t>
    <rPh sb="8" eb="10">
      <t>ハツデン</t>
    </rPh>
    <rPh sb="10" eb="12">
      <t>シュツリョク</t>
    </rPh>
    <phoneticPr fontId="20"/>
  </si>
  <si>
    <t>発電方式</t>
    <rPh sb="0" eb="2">
      <t>ハツデン</t>
    </rPh>
    <rPh sb="2" eb="4">
      <t>ホウシキ</t>
    </rPh>
    <phoneticPr fontId="15"/>
  </si>
  <si>
    <t>（５）発電機</t>
    <rPh sb="3" eb="6">
      <t>ハツデンキ</t>
    </rPh>
    <phoneticPr fontId="20"/>
  </si>
  <si>
    <t>形態</t>
    <rPh sb="0" eb="2">
      <t>ケイタイ</t>
    </rPh>
    <phoneticPr fontId="16"/>
  </si>
  <si>
    <t>（２）バイオマス発電設備</t>
    <rPh sb="8" eb="10">
      <t>ハツデン</t>
    </rPh>
    <rPh sb="10" eb="12">
      <t>セツビ</t>
    </rPh>
    <phoneticPr fontId="20"/>
  </si>
  <si>
    <t>日</t>
    <rPh sb="0" eb="1">
      <t>ニチ</t>
    </rPh>
    <phoneticPr fontId="20"/>
  </si>
  <si>
    <t>年間稼働日数</t>
    <rPh sb="0" eb="2">
      <t>ネンカン</t>
    </rPh>
    <rPh sb="2" eb="4">
      <t>カドウ</t>
    </rPh>
    <rPh sb="4" eb="6">
      <t>ニッスウ</t>
    </rPh>
    <phoneticPr fontId="18"/>
  </si>
  <si>
    <t>（３）バイオマス燃料</t>
    <rPh sb="8" eb="10">
      <t>ネンリョウ</t>
    </rPh>
    <phoneticPr fontId="20"/>
  </si>
  <si>
    <t>種類</t>
    <rPh sb="0" eb="2">
      <t>シュルイ</t>
    </rPh>
    <phoneticPr fontId="16"/>
  </si>
  <si>
    <t>バイオマス依存率</t>
    <rPh sb="5" eb="7">
      <t>イゾン</t>
    </rPh>
    <rPh sb="7" eb="8">
      <t>リツ</t>
    </rPh>
    <phoneticPr fontId="18"/>
  </si>
  <si>
    <t>％</t>
    <phoneticPr fontId="32"/>
  </si>
  <si>
    <t>スタートアップの場合</t>
    <rPh sb="8" eb="10">
      <t>バアイ</t>
    </rPh>
    <phoneticPr fontId="32"/>
  </si>
  <si>
    <t>使用頻度</t>
    <rPh sb="0" eb="2">
      <t>シヨウ</t>
    </rPh>
    <rPh sb="2" eb="4">
      <t>ヒンド</t>
    </rPh>
    <phoneticPr fontId="18"/>
  </si>
  <si>
    <t>回/年</t>
    <rPh sb="0" eb="1">
      <t>カイ</t>
    </rPh>
    <rPh sb="2" eb="3">
      <t>ネン</t>
    </rPh>
    <phoneticPr fontId="32"/>
  </si>
  <si>
    <t>ｈ/日</t>
    <rPh sb="2" eb="3">
      <t>ニチ</t>
    </rPh>
    <phoneticPr fontId="32"/>
  </si>
  <si>
    <t>ｔ/回</t>
    <rPh sb="2" eb="3">
      <t>カイ</t>
    </rPh>
    <phoneticPr fontId="32"/>
  </si>
  <si>
    <t>その他</t>
    <rPh sb="2" eb="3">
      <t>タ</t>
    </rPh>
    <phoneticPr fontId="32"/>
  </si>
  <si>
    <t>（９）蓄電池</t>
    <rPh sb="3" eb="6">
      <t>チクデンチ</t>
    </rPh>
    <phoneticPr fontId="20"/>
  </si>
  <si>
    <t>←別紙４を作成すると自動計算される</t>
    <rPh sb="1" eb="3">
      <t>ベッシ</t>
    </rPh>
    <rPh sb="5" eb="7">
      <t>サクセイ</t>
    </rPh>
    <rPh sb="10" eb="12">
      <t>ジドウ</t>
    </rPh>
    <rPh sb="12" eb="14">
      <t>ケイサン</t>
    </rPh>
    <phoneticPr fontId="32"/>
  </si>
  <si>
    <t>発電総出力</t>
    <rPh sb="0" eb="2">
      <t>ハツデン</t>
    </rPh>
    <rPh sb="2" eb="3">
      <t>ソウ</t>
    </rPh>
    <rPh sb="3" eb="5">
      <t>シュツリョク</t>
    </rPh>
    <phoneticPr fontId="15"/>
  </si>
  <si>
    <t>（７）バイオマス受入・供給設備　（※設置する場合のみ記入）</t>
    <rPh sb="8" eb="10">
      <t>ウケイレ</t>
    </rPh>
    <rPh sb="11" eb="13">
      <t>キョウキュウ</t>
    </rPh>
    <rPh sb="13" eb="15">
      <t>セツビ</t>
    </rPh>
    <rPh sb="18" eb="20">
      <t>セッチ</t>
    </rPh>
    <rPh sb="22" eb="24">
      <t>バアイ</t>
    </rPh>
    <rPh sb="26" eb="28">
      <t>キニュウ</t>
    </rPh>
    <phoneticPr fontId="20"/>
  </si>
  <si>
    <t>（８）冷却塔　（※設置する場合のみ記入）</t>
    <rPh sb="3" eb="6">
      <t>レイキャクトウ</t>
    </rPh>
    <phoneticPr fontId="20"/>
  </si>
  <si>
    <t>３．導入効果</t>
    <rPh sb="2" eb="4">
      <t>ドウニュウ</t>
    </rPh>
    <rPh sb="4" eb="6">
      <t>コウカ</t>
    </rPh>
    <phoneticPr fontId="15"/>
  </si>
  <si>
    <t>％</t>
    <phoneticPr fontId="15"/>
  </si>
  <si>
    <t>※自家消費型再生可能エネルギー発電等設備の年間発電量が、電気事業者とのひとつの需要先（１需給契約の設備）の年間消費電力量の範囲内であること。</t>
    <rPh sb="1" eb="3">
      <t>ジカ</t>
    </rPh>
    <rPh sb="3" eb="6">
      <t>ショウヒガタ</t>
    </rPh>
    <rPh sb="6" eb="8">
      <t>サイセイ</t>
    </rPh>
    <rPh sb="8" eb="10">
      <t>カノウ</t>
    </rPh>
    <rPh sb="15" eb="17">
      <t>ハツデン</t>
    </rPh>
    <rPh sb="17" eb="18">
      <t>トウ</t>
    </rPh>
    <rPh sb="18" eb="20">
      <t>セツビ</t>
    </rPh>
    <rPh sb="21" eb="23">
      <t>ネンカン</t>
    </rPh>
    <rPh sb="23" eb="25">
      <t>ハツデン</t>
    </rPh>
    <rPh sb="25" eb="26">
      <t>リョウ</t>
    </rPh>
    <rPh sb="28" eb="30">
      <t>デンキ</t>
    </rPh>
    <rPh sb="30" eb="33">
      <t>ジギョウシャ</t>
    </rPh>
    <rPh sb="39" eb="41">
      <t>ジュヨウ</t>
    </rPh>
    <rPh sb="41" eb="42">
      <t>サキ</t>
    </rPh>
    <rPh sb="53" eb="55">
      <t>ネンカン</t>
    </rPh>
    <rPh sb="55" eb="57">
      <t>ショウヒ</t>
    </rPh>
    <rPh sb="57" eb="59">
      <t>デンリョク</t>
    </rPh>
    <rPh sb="59" eb="60">
      <t>リョウ</t>
    </rPh>
    <rPh sb="61" eb="64">
      <t>ハンイナイ</t>
    </rPh>
    <phoneticPr fontId="15"/>
  </si>
  <si>
    <t>年間稼働時間</t>
    <rPh sb="0" eb="2">
      <t>ネンカン</t>
    </rPh>
    <rPh sb="2" eb="4">
      <t>カドウ</t>
    </rPh>
    <rPh sb="4" eb="6">
      <t>ジカン</t>
    </rPh>
    <phoneticPr fontId="18"/>
  </si>
  <si>
    <t>（ただし、離島及びへき地は、上記要件を除く。）</t>
    <rPh sb="5" eb="7">
      <t>リトウ</t>
    </rPh>
    <rPh sb="7" eb="8">
      <t>オヨ</t>
    </rPh>
    <rPh sb="11" eb="12">
      <t>チ</t>
    </rPh>
    <rPh sb="14" eb="16">
      <t>ジョウキ</t>
    </rPh>
    <rPh sb="16" eb="18">
      <t>ヨウケン</t>
    </rPh>
    <rPh sb="19" eb="20">
      <t>ノゾ</t>
    </rPh>
    <phoneticPr fontId="34"/>
  </si>
  <si>
    <t>形態</t>
    <rPh sb="0" eb="2">
      <t>ケイタイ</t>
    </rPh>
    <phoneticPr fontId="15"/>
  </si>
  <si>
    <t>形態　　：</t>
    <rPh sb="0" eb="2">
      <t>ケイタイ</t>
    </rPh>
    <phoneticPr fontId="15"/>
  </si>
  <si>
    <t>使用量</t>
    <rPh sb="0" eb="2">
      <t>シヨウ</t>
    </rPh>
    <rPh sb="2" eb="3">
      <t>リョウ</t>
    </rPh>
    <phoneticPr fontId="16"/>
  </si>
  <si>
    <t>製造量</t>
    <rPh sb="0" eb="2">
      <t>セイゾウ</t>
    </rPh>
    <rPh sb="2" eb="3">
      <t>リョウ</t>
    </rPh>
    <phoneticPr fontId="16"/>
  </si>
  <si>
    <t>低位発熱量</t>
    <rPh sb="0" eb="2">
      <t>テイイ</t>
    </rPh>
    <rPh sb="2" eb="4">
      <t>ハツネツ</t>
    </rPh>
    <rPh sb="4" eb="5">
      <t>リョウ</t>
    </rPh>
    <phoneticPr fontId="18"/>
  </si>
  <si>
    <t>１．メタン発酵方式</t>
    <phoneticPr fontId="34"/>
  </si>
  <si>
    <t>２．メタン発酵方式以外</t>
    <phoneticPr fontId="34"/>
  </si>
  <si>
    <t>　・ガス製造量：100 N㎥／日 以上</t>
    <phoneticPr fontId="34"/>
  </si>
  <si>
    <t>　・低位発熱量：18.84 MJ／N㎥（4,500kcal／N ㎥）以上</t>
    <phoneticPr fontId="34"/>
  </si>
  <si>
    <t>　・製造量：固形化 150kg／日 以上</t>
    <phoneticPr fontId="34"/>
  </si>
  <si>
    <t>　　　　　　　液 化 100kg／日 以上</t>
    <phoneticPr fontId="34"/>
  </si>
  <si>
    <t>　　　　　　　ガス化 450N㎥／日 以上</t>
    <phoneticPr fontId="34"/>
  </si>
  <si>
    <t>能力・容量</t>
    <rPh sb="0" eb="2">
      <t>ノウリョク</t>
    </rPh>
    <rPh sb="3" eb="5">
      <t>ヨウリョウ</t>
    </rPh>
    <phoneticPr fontId="16"/>
  </si>
  <si>
    <t>・バイオマス燃料利用計画</t>
    <rPh sb="6" eb="8">
      <t>ネンリョウ</t>
    </rPh>
    <rPh sb="8" eb="10">
      <t>リヨウ</t>
    </rPh>
    <rPh sb="10" eb="12">
      <t>ケイカク</t>
    </rPh>
    <phoneticPr fontId="15"/>
  </si>
  <si>
    <t>・バイオマス燃料製造計画</t>
    <rPh sb="6" eb="8">
      <t>ネンリョウ</t>
    </rPh>
    <rPh sb="8" eb="10">
      <t>セイゾウ</t>
    </rPh>
    <rPh sb="10" eb="12">
      <t>ケイカク</t>
    </rPh>
    <phoneticPr fontId="15"/>
  </si>
  <si>
    <t>・利用計画及び生産計画</t>
    <rPh sb="1" eb="3">
      <t>リヨウ</t>
    </rPh>
    <rPh sb="3" eb="5">
      <t>ケイカク</t>
    </rPh>
    <rPh sb="5" eb="6">
      <t>オヨ</t>
    </rPh>
    <rPh sb="7" eb="9">
      <t>セイサン</t>
    </rPh>
    <rPh sb="9" eb="11">
      <t>ケイカク</t>
    </rPh>
    <phoneticPr fontId="15"/>
  </si>
  <si>
    <t>年次</t>
    <rPh sb="0" eb="2">
      <t>ネンジ</t>
    </rPh>
    <phoneticPr fontId="34"/>
  </si>
  <si>
    <t>年間生産量</t>
    <rPh sb="0" eb="2">
      <t>ネンカン</t>
    </rPh>
    <rPh sb="2" eb="4">
      <t>セイサン</t>
    </rPh>
    <rPh sb="4" eb="5">
      <t>リョウ</t>
    </rPh>
    <phoneticPr fontId="34"/>
  </si>
  <si>
    <t>バイオマス燃料年間利用量</t>
    <rPh sb="5" eb="7">
      <t>ネンリョウ</t>
    </rPh>
    <rPh sb="7" eb="9">
      <t>ネンカン</t>
    </rPh>
    <rPh sb="9" eb="11">
      <t>リヨウ</t>
    </rPh>
    <rPh sb="11" eb="12">
      <t>リョウ</t>
    </rPh>
    <phoneticPr fontId="34"/>
  </si>
  <si>
    <t>合計</t>
    <rPh sb="0" eb="2">
      <t>ゴウケイ</t>
    </rPh>
    <phoneticPr fontId="34"/>
  </si>
  <si>
    <t>（単位：</t>
    <rPh sb="1" eb="3">
      <t>タンイ</t>
    </rPh>
    <phoneticPr fontId="34"/>
  </si>
  <si>
    <t>/年）</t>
    <rPh sb="1" eb="2">
      <t>ネン</t>
    </rPh>
    <phoneticPr fontId="34"/>
  </si>
  <si>
    <t>1年目</t>
    <rPh sb="1" eb="3">
      <t>ネンメ</t>
    </rPh>
    <phoneticPr fontId="34"/>
  </si>
  <si>
    <t>2年目</t>
    <rPh sb="1" eb="3">
      <t>ネンメ</t>
    </rPh>
    <phoneticPr fontId="34"/>
  </si>
  <si>
    <t>3年目</t>
    <rPh sb="1" eb="3">
      <t>ネンメ</t>
    </rPh>
    <phoneticPr fontId="34"/>
  </si>
  <si>
    <t>4年目</t>
    <rPh sb="1" eb="3">
      <t>ネンメ</t>
    </rPh>
    <phoneticPr fontId="34"/>
  </si>
  <si>
    <t>5年目</t>
    <rPh sb="1" eb="3">
      <t>ネンメ</t>
    </rPh>
    <phoneticPr fontId="34"/>
  </si>
  <si>
    <t>6年目</t>
    <rPh sb="1" eb="3">
      <t>ネンメ</t>
    </rPh>
    <phoneticPr fontId="34"/>
  </si>
  <si>
    <t>7年目</t>
    <rPh sb="1" eb="3">
      <t>ネンメ</t>
    </rPh>
    <phoneticPr fontId="34"/>
  </si>
  <si>
    <t>8年目</t>
    <rPh sb="1" eb="3">
      <t>ネンメ</t>
    </rPh>
    <phoneticPr fontId="34"/>
  </si>
  <si>
    <t>9年目</t>
    <rPh sb="1" eb="3">
      <t>ネンメ</t>
    </rPh>
    <phoneticPr fontId="34"/>
  </si>
  <si>
    <t>10年目</t>
    <rPh sb="2" eb="4">
      <t>ネンメ</t>
    </rPh>
    <phoneticPr fontId="34"/>
  </si>
  <si>
    <t>11年目</t>
    <rPh sb="2" eb="4">
      <t>ネンメ</t>
    </rPh>
    <phoneticPr fontId="34"/>
  </si>
  <si>
    <t>12年目</t>
    <rPh sb="2" eb="4">
      <t>ネンメ</t>
    </rPh>
    <phoneticPr fontId="34"/>
  </si>
  <si>
    <t>13年目</t>
    <rPh sb="2" eb="4">
      <t>ネンメ</t>
    </rPh>
    <phoneticPr fontId="34"/>
  </si>
  <si>
    <t>14年目</t>
    <rPh sb="2" eb="4">
      <t>ネンメ</t>
    </rPh>
    <phoneticPr fontId="34"/>
  </si>
  <si>
    <t>15年目</t>
    <rPh sb="2" eb="4">
      <t>ネンメ</t>
    </rPh>
    <phoneticPr fontId="34"/>
  </si>
  <si>
    <t>年間最大生産量</t>
    <rPh sb="0" eb="2">
      <t>ネンカン</t>
    </rPh>
    <rPh sb="2" eb="4">
      <t>サイダイ</t>
    </rPh>
    <rPh sb="4" eb="6">
      <t>セイサン</t>
    </rPh>
    <rPh sb="6" eb="7">
      <t>リョウ</t>
    </rPh>
    <phoneticPr fontId="15"/>
  </si>
  <si>
    <t>年間最大利用量</t>
    <rPh sb="0" eb="2">
      <t>ネンカン</t>
    </rPh>
    <rPh sb="2" eb="4">
      <t>サイダイ</t>
    </rPh>
    <rPh sb="4" eb="6">
      <t>リヨウ</t>
    </rPh>
    <rPh sb="6" eb="7">
      <t>リョウ</t>
    </rPh>
    <phoneticPr fontId="15"/>
  </si>
  <si>
    <t>設備利用率</t>
    <rPh sb="0" eb="2">
      <t>セツビ</t>
    </rPh>
    <rPh sb="2" eb="5">
      <t>リヨウリツ</t>
    </rPh>
    <phoneticPr fontId="15"/>
  </si>
  <si>
    <r>
      <t>ｍ</t>
    </r>
    <r>
      <rPr>
        <vertAlign val="superscript"/>
        <sz val="11"/>
        <color indexed="8"/>
        <rFont val="ＭＳ Ｐ明朝"/>
        <family val="1"/>
        <charset val="128"/>
      </rPr>
      <t>3</t>
    </r>
    <phoneticPr fontId="15"/>
  </si>
  <si>
    <r>
      <t>m</t>
    </r>
    <r>
      <rPr>
        <vertAlign val="superscript"/>
        <sz val="11"/>
        <color indexed="8"/>
        <rFont val="ＭＳ Ｐ明朝"/>
        <family val="1"/>
        <charset val="128"/>
      </rPr>
      <t>3</t>
    </r>
    <r>
      <rPr>
        <sz val="11"/>
        <color indexed="8"/>
        <rFont val="ＭＳ Ｐ明朝"/>
        <family val="1"/>
        <charset val="128"/>
      </rPr>
      <t>/s</t>
    </r>
    <phoneticPr fontId="32"/>
  </si>
  <si>
    <r>
      <t>m/s</t>
    </r>
    <r>
      <rPr>
        <vertAlign val="superscript"/>
        <sz val="11"/>
        <color indexed="8"/>
        <rFont val="ＭＳ Ｐ明朝"/>
        <family val="1"/>
        <charset val="128"/>
      </rPr>
      <t>2</t>
    </r>
    <phoneticPr fontId="32"/>
  </si>
  <si>
    <t>①</t>
    <phoneticPr fontId="15"/>
  </si>
  <si>
    <t>②</t>
    <phoneticPr fontId="15"/>
  </si>
  <si>
    <t>←利用量の単位は、プルダウンリストから選択してください</t>
    <rPh sb="1" eb="3">
      <t>リヨウ</t>
    </rPh>
    <rPh sb="3" eb="4">
      <t>リョウ</t>
    </rPh>
    <rPh sb="5" eb="7">
      <t>タンイ</t>
    </rPh>
    <rPh sb="19" eb="21">
      <t>センタク</t>
    </rPh>
    <phoneticPr fontId="20"/>
  </si>
  <si>
    <t>１台あたりの定格容量</t>
    <rPh sb="1" eb="2">
      <t>ダイ</t>
    </rPh>
    <rPh sb="6" eb="8">
      <t>テイカク</t>
    </rPh>
    <rPh sb="8" eb="10">
      <t>ヨウリョウ</t>
    </rPh>
    <rPh sb="9" eb="10">
      <t>テイヨウ</t>
    </rPh>
    <phoneticPr fontId="16"/>
  </si>
  <si>
    <t>定格容量合計</t>
    <rPh sb="4" eb="6">
      <t>ゴウケイ</t>
    </rPh>
    <phoneticPr fontId="16"/>
  </si>
  <si>
    <t>（２）地熱発電設備の発電方式</t>
    <rPh sb="3" eb="5">
      <t>チネツ</t>
    </rPh>
    <rPh sb="5" eb="7">
      <t>ハツデン</t>
    </rPh>
    <rPh sb="7" eb="9">
      <t>セツビ</t>
    </rPh>
    <rPh sb="10" eb="12">
      <t>ハツデン</t>
    </rPh>
    <rPh sb="12" eb="14">
      <t>ホウシキ</t>
    </rPh>
    <phoneticPr fontId="15"/>
  </si>
  <si>
    <t>フラッシュ発電</t>
    <rPh sb="5" eb="7">
      <t>ハツデン</t>
    </rPh>
    <phoneticPr fontId="15"/>
  </si>
  <si>
    <t>　</t>
    <phoneticPr fontId="15"/>
  </si>
  <si>
    <t>バイナリー発電</t>
    <rPh sb="5" eb="7">
      <t>ハツデン</t>
    </rPh>
    <phoneticPr fontId="15"/>
  </si>
  <si>
    <t>（３）発電機</t>
    <rPh sb="3" eb="6">
      <t>ハツデンキ</t>
    </rPh>
    <phoneticPr fontId="15"/>
  </si>
  <si>
    <t>（４）タービン</t>
    <phoneticPr fontId="20"/>
  </si>
  <si>
    <t>（５）冷却塔　（※設置する場合のみ記入）</t>
    <rPh sb="3" eb="6">
      <t>レイキャクトウ</t>
    </rPh>
    <phoneticPr fontId="20"/>
  </si>
  <si>
    <t>（６）熱交換器　（※設置する場合のみ記入）</t>
    <rPh sb="3" eb="4">
      <t>ネツ</t>
    </rPh>
    <rPh sb="6" eb="7">
      <t>ウツワ</t>
    </rPh>
    <phoneticPr fontId="20"/>
  </si>
  <si>
    <t>（７）蓄電池</t>
    <rPh sb="3" eb="6">
      <t>チクデンチ</t>
    </rPh>
    <phoneticPr fontId="20"/>
  </si>
  <si>
    <t>１日あたりの設備稼働時間</t>
    <rPh sb="1" eb="2">
      <t>ニチ</t>
    </rPh>
    <rPh sb="6" eb="8">
      <t>セツビ</t>
    </rPh>
    <rPh sb="8" eb="10">
      <t>カドウ</t>
    </rPh>
    <rPh sb="10" eb="12">
      <t>ジカン</t>
    </rPh>
    <phoneticPr fontId="16"/>
  </si>
  <si>
    <t>←別紙４を作成すると自動計算されます</t>
    <rPh sb="1" eb="3">
      <t>ベッシ</t>
    </rPh>
    <rPh sb="5" eb="7">
      <t>サクセイ</t>
    </rPh>
    <rPh sb="10" eb="12">
      <t>ジドウ</t>
    </rPh>
    <rPh sb="12" eb="14">
      <t>ケイサン</t>
    </rPh>
    <phoneticPr fontId="32"/>
  </si>
  <si>
    <t>バイオマス依存率（※）</t>
    <rPh sb="5" eb="7">
      <t>イゾン</t>
    </rPh>
    <rPh sb="7" eb="8">
      <t>リツ</t>
    </rPh>
    <phoneticPr fontId="18"/>
  </si>
  <si>
    <t>１基あたりの容量</t>
    <rPh sb="1" eb="2">
      <t>キ</t>
    </rPh>
    <rPh sb="6" eb="8">
      <t>ヨウリョウ</t>
    </rPh>
    <phoneticPr fontId="16"/>
  </si>
  <si>
    <t>容量合計</t>
    <rPh sb="0" eb="2">
      <t>ヨウリョウ</t>
    </rPh>
    <rPh sb="2" eb="4">
      <t>ゴウケイ</t>
    </rPh>
    <phoneticPr fontId="16"/>
  </si>
  <si>
    <t>※バイオマス燃料製造を実施する場合のみ</t>
    <rPh sb="6" eb="8">
      <t>ネンリョウ</t>
    </rPh>
    <rPh sb="8" eb="10">
      <t>セイゾウ</t>
    </rPh>
    <rPh sb="11" eb="13">
      <t>ジッシ</t>
    </rPh>
    <rPh sb="15" eb="17">
      <t>バアイ</t>
    </rPh>
    <phoneticPr fontId="15"/>
  </si>
  <si>
    <t>←プルダウンリストから選択してください。</t>
    <rPh sb="11" eb="13">
      <t>センタク</t>
    </rPh>
    <phoneticPr fontId="32"/>
  </si>
  <si>
    <t>※バイオマス依存率60％以上</t>
    <rPh sb="6" eb="8">
      <t>イゾン</t>
    </rPh>
    <rPh sb="8" eb="9">
      <t>リツ</t>
    </rPh>
    <rPh sb="12" eb="14">
      <t>イジョウ</t>
    </rPh>
    <phoneticPr fontId="32"/>
  </si>
  <si>
    <t>（３）蓄電池</t>
    <rPh sb="3" eb="6">
      <t>チクデンチ</t>
    </rPh>
    <phoneticPr fontId="20"/>
  </si>
  <si>
    <t>（３）発電機</t>
    <rPh sb="3" eb="6">
      <t>ハツデンキ</t>
    </rPh>
    <phoneticPr fontId="20"/>
  </si>
  <si>
    <t>（４）水車</t>
    <rPh sb="3" eb="5">
      <t>スイシャ</t>
    </rPh>
    <phoneticPr fontId="20"/>
  </si>
  <si>
    <t>（５）変圧器</t>
    <rPh sb="3" eb="6">
      <t>ヘンアツキ</t>
    </rPh>
    <phoneticPr fontId="20"/>
  </si>
  <si>
    <t>（６）水系及び河川</t>
    <rPh sb="3" eb="5">
      <t>スイケイ</t>
    </rPh>
    <rPh sb="5" eb="6">
      <t>オヨ</t>
    </rPh>
    <rPh sb="7" eb="9">
      <t>カセン</t>
    </rPh>
    <phoneticPr fontId="20"/>
  </si>
  <si>
    <t>（７）水系及び使用河川</t>
    <rPh sb="3" eb="5">
      <t>スイケイ</t>
    </rPh>
    <rPh sb="5" eb="6">
      <t>オヨ</t>
    </rPh>
    <rPh sb="7" eb="9">
      <t>シヨウ</t>
    </rPh>
    <rPh sb="9" eb="11">
      <t>カセン</t>
    </rPh>
    <phoneticPr fontId="20"/>
  </si>
  <si>
    <t>（８）蓄電池</t>
    <rPh sb="3" eb="6">
      <t>チクデンチ</t>
    </rPh>
    <phoneticPr fontId="20"/>
  </si>
  <si>
    <t>（添付資料18）</t>
    <rPh sb="1" eb="3">
      <t>テンプ</t>
    </rPh>
    <rPh sb="3" eb="5">
      <t>シリョウ</t>
    </rPh>
    <phoneticPr fontId="15"/>
  </si>
  <si>
    <t>※算定方法は、別紙3のとおり。</t>
    <rPh sb="1" eb="3">
      <t>サンテイ</t>
    </rPh>
    <rPh sb="3" eb="5">
      <t>ホウホウ</t>
    </rPh>
    <rPh sb="7" eb="9">
      <t>ベッシ</t>
    </rPh>
    <phoneticPr fontId="15"/>
  </si>
  <si>
    <t>（６）バイオマスボイラ-</t>
    <phoneticPr fontId="20"/>
  </si>
  <si>
    <t>（４）助成燃料等　（※使用する場合のみ記入）</t>
    <rPh sb="5" eb="7">
      <t>ネンリョウ</t>
    </rPh>
    <rPh sb="7" eb="8">
      <t>トウ</t>
    </rPh>
    <rPh sb="11" eb="13">
      <t>シヨウ</t>
    </rPh>
    <rPh sb="15" eb="17">
      <t>バアイ</t>
    </rPh>
    <rPh sb="19" eb="21">
      <t>キニュウ</t>
    </rPh>
    <phoneticPr fontId="20"/>
  </si>
  <si>
    <t>助成金等の名称</t>
    <rPh sb="3" eb="4">
      <t>トウ</t>
    </rPh>
    <rPh sb="5" eb="7">
      <t>メイショウ</t>
    </rPh>
    <phoneticPr fontId="15"/>
  </si>
  <si>
    <t>助成金等の目的</t>
    <rPh sb="3" eb="4">
      <t>トウ</t>
    </rPh>
    <rPh sb="5" eb="7">
      <t>モクテキ</t>
    </rPh>
    <phoneticPr fontId="15"/>
  </si>
  <si>
    <t>%</t>
    <phoneticPr fontId="15"/>
  </si>
  <si>
    <t>中分類コード</t>
  </si>
  <si>
    <t>小分類コード</t>
  </si>
  <si>
    <t>細分類コード</t>
  </si>
  <si>
    <t>項目名</t>
  </si>
  <si>
    <t>A</t>
  </si>
  <si>
    <t>農業，林業</t>
  </si>
  <si>
    <t>農業</t>
  </si>
  <si>
    <t>管理，補助的経済活動を行う事業所（01農業）</t>
  </si>
  <si>
    <t>主として管理事務を行う本社等</t>
  </si>
  <si>
    <t>その他の管理，補助的経済活動を行う事業所</t>
  </si>
  <si>
    <t>耕種農業</t>
  </si>
  <si>
    <t>米作農業</t>
  </si>
  <si>
    <t>米作以外の穀作農業</t>
  </si>
  <si>
    <t>野菜作農業（きのこ類の栽培を含む）</t>
  </si>
  <si>
    <t>果樹作農業</t>
  </si>
  <si>
    <t>花き作農業</t>
  </si>
  <si>
    <t>工芸農作物農業</t>
  </si>
  <si>
    <t>ばれいしょ・かんしょ作農業</t>
  </si>
  <si>
    <t>その他の耕種農業</t>
  </si>
  <si>
    <t>畜産農業</t>
  </si>
  <si>
    <t>酪農業</t>
  </si>
  <si>
    <t>肉用牛生産業</t>
  </si>
  <si>
    <t>養豚業</t>
  </si>
  <si>
    <t>養鶏業</t>
  </si>
  <si>
    <t>畜産類似業</t>
  </si>
  <si>
    <t>養蚕農業</t>
  </si>
  <si>
    <t>その他の畜産農業</t>
  </si>
  <si>
    <t>農業サービス業（園芸サービス業を除く）</t>
  </si>
  <si>
    <t>穀作サービス業</t>
  </si>
  <si>
    <t>野菜作・果樹作サービス業</t>
  </si>
  <si>
    <t>穀作，野菜作・果樹作以外の耕種サービス業</t>
  </si>
  <si>
    <t>畜産サービス業（獣医業を除く）</t>
  </si>
  <si>
    <t>園芸サービス業</t>
  </si>
  <si>
    <t>林業</t>
  </si>
  <si>
    <t>管理，補助的経済活動を行う事業所（02林業）</t>
  </si>
  <si>
    <t>育林業</t>
  </si>
  <si>
    <t>素材生産業</t>
  </si>
  <si>
    <t>特用林産物生産業（きのこ類の栽培を除く）</t>
  </si>
  <si>
    <t>製薪炭業</t>
  </si>
  <si>
    <t>その他の特用林産物生産業（きのこ類の栽培を除く）</t>
  </si>
  <si>
    <t>林業サービス業</t>
  </si>
  <si>
    <t>育林サービス業</t>
  </si>
  <si>
    <t>素材生産サービス業</t>
  </si>
  <si>
    <t>山林種苗生産サービス業</t>
  </si>
  <si>
    <t>その他の林業サービス業</t>
  </si>
  <si>
    <t>その他の林業</t>
  </si>
  <si>
    <t>B</t>
  </si>
  <si>
    <t>漁業</t>
  </si>
  <si>
    <t>漁業（水産養殖業を除く）</t>
  </si>
  <si>
    <t>管理，補助的経済活動を行う事業所（03漁業）</t>
  </si>
  <si>
    <t>海面漁業</t>
  </si>
  <si>
    <t>底びき網漁業</t>
  </si>
  <si>
    <t>まき網漁業</t>
  </si>
  <si>
    <t>刺網漁業</t>
  </si>
  <si>
    <t>釣・はえ縄漁業</t>
  </si>
  <si>
    <t>定置網漁業</t>
  </si>
  <si>
    <t>地びき網・船びき網漁業</t>
  </si>
  <si>
    <t>採貝・採藻業</t>
  </si>
  <si>
    <t>捕鯨業</t>
  </si>
  <si>
    <t>その他の海面漁業</t>
  </si>
  <si>
    <t>内水面漁業</t>
  </si>
  <si>
    <t>水産養殖業</t>
  </si>
  <si>
    <t>管理，補助的経済活動を行う事業所（04水産養殖業）</t>
  </si>
  <si>
    <t>海面養殖業</t>
  </si>
  <si>
    <t>魚類養殖業</t>
  </si>
  <si>
    <t>貝類養殖業</t>
  </si>
  <si>
    <t>藻類養殖業</t>
  </si>
  <si>
    <t>真珠養殖業</t>
  </si>
  <si>
    <t>種苗養殖業</t>
  </si>
  <si>
    <t>その他の海面養殖業</t>
  </si>
  <si>
    <t>内水面養殖業</t>
  </si>
  <si>
    <t>C</t>
  </si>
  <si>
    <t>鉱業，採石業，砂利採取業</t>
  </si>
  <si>
    <t>管理，補助的経済活動を行う事業所（05鉱業，採石業，砂利採取業）</t>
  </si>
  <si>
    <t>金属鉱業</t>
  </si>
  <si>
    <t>金・銀鉱業</t>
  </si>
  <si>
    <t>鉛・亜鉛鉱業</t>
  </si>
  <si>
    <t>鉄鉱業</t>
  </si>
  <si>
    <t>その他の金属鉱業</t>
  </si>
  <si>
    <t>石炭・亜炭鉱業</t>
  </si>
  <si>
    <t>石炭鉱業（石炭選別業を含む）</t>
  </si>
  <si>
    <t>亜炭鉱業</t>
  </si>
  <si>
    <t>原油・天然ガス鉱業</t>
  </si>
  <si>
    <t>原油鉱業</t>
  </si>
  <si>
    <t>天然ガス鉱業</t>
  </si>
  <si>
    <t>採石業，砂・砂利・玉石採取業</t>
  </si>
  <si>
    <t>花こう岩・同類似岩石採石業</t>
  </si>
  <si>
    <t>石英粗面岩・同類似岩石採石業</t>
  </si>
  <si>
    <t>安山岩・同類似岩石採石業</t>
  </si>
  <si>
    <t>大理石採石業</t>
  </si>
  <si>
    <t>ぎょう灰岩採石業</t>
  </si>
  <si>
    <t>砂岩採石業</t>
  </si>
  <si>
    <t>粘板岩採石業</t>
  </si>
  <si>
    <t>砂・砂利・玉石採取業</t>
  </si>
  <si>
    <t>その他の採石業，砂・砂利・玉石採取業</t>
  </si>
  <si>
    <t>窯業原料用鉱物鉱業（耐火物・陶磁器・ガラス・セメント原料用に限る）</t>
  </si>
  <si>
    <t>耐火粘土鉱業</t>
  </si>
  <si>
    <t>ろう石鉱業</t>
  </si>
  <si>
    <t>ドロマイト鉱業</t>
  </si>
  <si>
    <t>長石鉱業</t>
  </si>
  <si>
    <t>けい石鉱業</t>
  </si>
  <si>
    <t>天然けい砂鉱業</t>
  </si>
  <si>
    <t>石灰石鉱業</t>
  </si>
  <si>
    <t>その他の窯業原料用鉱物鉱業</t>
  </si>
  <si>
    <t>その他の鉱業</t>
  </si>
  <si>
    <t>酸性白土鉱業</t>
  </si>
  <si>
    <t>ベントナイト鉱業</t>
  </si>
  <si>
    <t>けいそう土鉱業</t>
  </si>
  <si>
    <t>滑石鉱業</t>
  </si>
  <si>
    <t>他に分類されない鉱業</t>
  </si>
  <si>
    <t>D</t>
  </si>
  <si>
    <t>建設業</t>
  </si>
  <si>
    <t>総合工事業</t>
  </si>
  <si>
    <t>管理，補助的経済活動を行う事業所（06総合工事業）</t>
  </si>
  <si>
    <t>一般土木建築工事業</t>
  </si>
  <si>
    <t>土木工事業（舗装工事業を除く）</t>
  </si>
  <si>
    <t>土木工事業(別掲を除く)</t>
  </si>
  <si>
    <t>造園工事業</t>
  </si>
  <si>
    <t>しゅんせつ工事業</t>
  </si>
  <si>
    <t>舗装工事業</t>
  </si>
  <si>
    <t>建築工事業(木造建築工事業を除く)</t>
  </si>
  <si>
    <t>木造建築工事業</t>
  </si>
  <si>
    <t>建築リフォーム工事業</t>
  </si>
  <si>
    <t>職別工事業(設備工事業を除く)</t>
  </si>
  <si>
    <t>管理，補助的経済活動を行う事業所（07職別工事業）</t>
  </si>
  <si>
    <t>大工工事業</t>
  </si>
  <si>
    <t>大工工事業(型枠大工工事業を除く)</t>
  </si>
  <si>
    <t>型枠大工工事業</t>
  </si>
  <si>
    <t>とび・土工・コンクリート工事業</t>
  </si>
  <si>
    <t>とび工事業</t>
  </si>
  <si>
    <t>土工・コンクリート工事業</t>
  </si>
  <si>
    <t>特殊コンクリート工事業</t>
  </si>
  <si>
    <t>鉄骨・鉄筋工事業</t>
  </si>
  <si>
    <t>鉄骨工事業</t>
  </si>
  <si>
    <t>鉄筋工事業</t>
  </si>
  <si>
    <t>石工・れんが・タイル・ブロック工事業</t>
  </si>
  <si>
    <t>石工工事業</t>
  </si>
  <si>
    <t>れんが工事業</t>
  </si>
  <si>
    <t>タイル工事業</t>
  </si>
  <si>
    <t>コンクリートブロック工事業</t>
  </si>
  <si>
    <t>左官工事業</t>
  </si>
  <si>
    <t>板金・金物工事業</t>
  </si>
  <si>
    <t>金属製屋根工事業</t>
  </si>
  <si>
    <t>板金工事業</t>
  </si>
  <si>
    <t>建築金物工事業</t>
  </si>
  <si>
    <t>塗装工事業</t>
  </si>
  <si>
    <t>塗装工事業（道路標示・区画線工事業を除く）</t>
  </si>
  <si>
    <t>道路標示・区画線工事業</t>
  </si>
  <si>
    <t>床・内装工事業</t>
  </si>
  <si>
    <t>床工事業</t>
  </si>
  <si>
    <t>内装工事業</t>
  </si>
  <si>
    <t>その他の職別工事業</t>
  </si>
  <si>
    <t>ガラス工事業</t>
  </si>
  <si>
    <t>金属製建具工事業</t>
  </si>
  <si>
    <t>木製建具工事業</t>
  </si>
  <si>
    <t>屋根工事業（金属製屋根工事業を除く）</t>
  </si>
  <si>
    <t>防水工事業</t>
  </si>
  <si>
    <t>はつり・解体工事業</t>
  </si>
  <si>
    <t>他に分類されない職別工事業</t>
  </si>
  <si>
    <t>設備工事業</t>
  </si>
  <si>
    <t>管理，補助的経済活動を行う事業所（08設備工事業）</t>
  </si>
  <si>
    <t>電気工事業</t>
  </si>
  <si>
    <t>一般電気工事業</t>
  </si>
  <si>
    <t>電気配線工事業</t>
  </si>
  <si>
    <t>電気通信・信号装置工事業</t>
  </si>
  <si>
    <t>電気通信工事業（有線テレビジョン放送設備設置工事業を除く）</t>
  </si>
  <si>
    <t>有線テレビジョン放送設備設置工事業</t>
  </si>
  <si>
    <t>信号装置工事業</t>
  </si>
  <si>
    <t>管工事業（さく井工事業を除く）</t>
  </si>
  <si>
    <t>一般管工事業</t>
  </si>
  <si>
    <t>冷暖房設備工事業</t>
  </si>
  <si>
    <t>給排水・衛生設備工事業</t>
  </si>
  <si>
    <t>その他の管工事業</t>
  </si>
  <si>
    <t>機械器具設置工事業</t>
  </si>
  <si>
    <t>機械器具設置工事業（昇降設備工事業を除く）</t>
  </si>
  <si>
    <t>昇降設備工事業</t>
  </si>
  <si>
    <t>その他の設備工事業</t>
  </si>
  <si>
    <t>築炉工事業</t>
  </si>
  <si>
    <t>熱絶縁工事業</t>
  </si>
  <si>
    <t>道路標識設置工事業</t>
  </si>
  <si>
    <t>さく井工事業</t>
  </si>
  <si>
    <t>E</t>
  </si>
  <si>
    <t>製造業</t>
  </si>
  <si>
    <t>食料品製造業</t>
  </si>
  <si>
    <t>管理，補助的経済活動を行う事業所（09食料品製造業）</t>
  </si>
  <si>
    <t>畜産食料品製造業</t>
  </si>
  <si>
    <t>部分肉・冷凍肉製造業</t>
  </si>
  <si>
    <t>肉加工品製造業</t>
  </si>
  <si>
    <t>処理牛乳・乳飲料製造業</t>
  </si>
  <si>
    <t>乳製品製造業（処理牛乳，乳飲料を除く）</t>
  </si>
  <si>
    <t>その他の畜産食料品製造業</t>
  </si>
  <si>
    <t>水産食料品製造業</t>
  </si>
  <si>
    <t>水産缶詰・瓶詰製造業</t>
  </si>
  <si>
    <t>海藻加工業</t>
  </si>
  <si>
    <t>水産練製品製造業</t>
  </si>
  <si>
    <t>塩干・塩蔵品製造業</t>
  </si>
  <si>
    <t>冷凍水産物製造業</t>
  </si>
  <si>
    <t>冷凍水産食品製造業</t>
  </si>
  <si>
    <t>その他の水産食料品製造業</t>
  </si>
  <si>
    <t>野菜缶詰・果実缶詰・農産保存食料品製造業</t>
  </si>
  <si>
    <t>野菜缶詰・果実缶詰・農産保存食料品製造業（野菜漬物を除く）</t>
  </si>
  <si>
    <t>野菜漬物製造業（缶詰，瓶詰，つぼ詰を除く）</t>
  </si>
  <si>
    <t>調味料製造業</t>
  </si>
  <si>
    <t>味そ製造業</t>
  </si>
  <si>
    <t>しょう油・食用アミノ酸製造業</t>
  </si>
  <si>
    <t>ソース製造業</t>
  </si>
  <si>
    <t>食酢製造業</t>
  </si>
  <si>
    <t>その他の調味料製造業</t>
  </si>
  <si>
    <t>糖類製造業</t>
  </si>
  <si>
    <t>砂糖製造業（砂糖精製業を除く）</t>
  </si>
  <si>
    <t>砂糖精製業</t>
  </si>
  <si>
    <t>ぶどう糖・水あめ・異性化糖製造業</t>
  </si>
  <si>
    <t>精穀・製粉業</t>
  </si>
  <si>
    <t>精米・精麦業</t>
  </si>
  <si>
    <t>小麦粉製造業</t>
  </si>
  <si>
    <t>その他の精穀・製粉業</t>
  </si>
  <si>
    <t>パン・菓子製造業</t>
  </si>
  <si>
    <t>パン製造業</t>
  </si>
  <si>
    <t>生菓子製造業</t>
  </si>
  <si>
    <t>ビスケット類・干菓子製造業</t>
  </si>
  <si>
    <t>米菓製造業</t>
  </si>
  <si>
    <t>その他のパン・菓子製造業</t>
  </si>
  <si>
    <t>動植物油脂製造業</t>
  </si>
  <si>
    <t>動植物油脂製造業（食用油脂加工業を除く）</t>
  </si>
  <si>
    <t>食用油脂加工業</t>
  </si>
  <si>
    <t>その他の食料品製造業</t>
  </si>
  <si>
    <t>でんぷん製造業</t>
  </si>
  <si>
    <t>めん類製造業</t>
  </si>
  <si>
    <t>豆腐・油揚製造業</t>
  </si>
  <si>
    <t>あん類製造業</t>
  </si>
  <si>
    <t>冷凍調理食品製造業</t>
  </si>
  <si>
    <t>そう（惣）菜製造業</t>
  </si>
  <si>
    <t>すし・弁当・調理パン製造業</t>
  </si>
  <si>
    <t>レトルト食品製造業</t>
  </si>
  <si>
    <t>他に分類されない食料品製造業</t>
  </si>
  <si>
    <t>飲料・たばこ・飼料製造業</t>
  </si>
  <si>
    <t>管理，補助的経済活動を行う事業所（10飲料・たばこ・飼料製造業）</t>
  </si>
  <si>
    <t>清涼飲料製造業</t>
  </si>
  <si>
    <t>酒類製造業</t>
  </si>
  <si>
    <t>果実酒製造業</t>
  </si>
  <si>
    <t>ビール類製造業</t>
  </si>
  <si>
    <t>清酒製造業</t>
  </si>
  <si>
    <t>蒸留酒・混成酒製造業</t>
  </si>
  <si>
    <t>茶・コーヒー製造業（清涼飲料を除く）</t>
  </si>
  <si>
    <t>製茶業</t>
  </si>
  <si>
    <t>コーヒー製造業</t>
  </si>
  <si>
    <t>製氷業</t>
  </si>
  <si>
    <t>たばこ製造業</t>
  </si>
  <si>
    <t>たばこ製造業（葉たばこ処理業を除く)</t>
  </si>
  <si>
    <t>葉たばこ処理業</t>
  </si>
  <si>
    <t>飼料・有機質肥料製造業</t>
  </si>
  <si>
    <t>配合飼料製造業</t>
  </si>
  <si>
    <t>単体飼料製造業</t>
  </si>
  <si>
    <t>有機質肥料製造業</t>
  </si>
  <si>
    <t>繊維工業</t>
  </si>
  <si>
    <t>管理，補助的経済活動を行う事業所（11繊維工業）</t>
  </si>
  <si>
    <t>製糸業，紡績業，化学繊維・ねん糸等製造業</t>
  </si>
  <si>
    <t>製糸業</t>
  </si>
  <si>
    <t>化学繊維製造業</t>
  </si>
  <si>
    <t>炭素繊維製造業</t>
  </si>
  <si>
    <t>綿紡績業</t>
  </si>
  <si>
    <t>化学繊維紡績業</t>
  </si>
  <si>
    <t>毛紡績業</t>
  </si>
  <si>
    <t>ねん糸製造業（かさ高加工糸を除く）</t>
  </si>
  <si>
    <t>かさ高加工糸製造業</t>
  </si>
  <si>
    <t>その他の紡績業</t>
  </si>
  <si>
    <t>織物業</t>
  </si>
  <si>
    <t>綿・スフ織物業</t>
  </si>
  <si>
    <t>絹・人絹織物業</t>
  </si>
  <si>
    <t>毛織物業</t>
  </si>
  <si>
    <t>麻織物業</t>
  </si>
  <si>
    <t>細幅織物業</t>
  </si>
  <si>
    <t>その他の織物業</t>
  </si>
  <si>
    <t>ニット生地製造業</t>
  </si>
  <si>
    <t>丸編ニット生地製造業</t>
  </si>
  <si>
    <t>たて編ニット生地製造業</t>
  </si>
  <si>
    <t>横編ニット生地製造業</t>
  </si>
  <si>
    <t>染色整理業</t>
  </si>
  <si>
    <t>綿・スフ・麻織物機械染色業</t>
  </si>
  <si>
    <t>絹・人絹織物機械染色業</t>
  </si>
  <si>
    <t>毛織物機械染色整理業</t>
  </si>
  <si>
    <t>織物整理業</t>
  </si>
  <si>
    <t>織物手加工染色整理業</t>
  </si>
  <si>
    <t>綿状繊維・糸染色整理業</t>
  </si>
  <si>
    <t>ニット・レース染色整理業</t>
  </si>
  <si>
    <t>繊維雑品染色整理業</t>
  </si>
  <si>
    <t>綱・網・レース・繊維粗製品製造業</t>
  </si>
  <si>
    <t>綱製造業</t>
  </si>
  <si>
    <t>漁網製造業</t>
  </si>
  <si>
    <t>網地製造業（漁網を除く）</t>
  </si>
  <si>
    <t>レース製造業</t>
  </si>
  <si>
    <t>組ひも製造業</t>
  </si>
  <si>
    <t>整毛業</t>
  </si>
  <si>
    <t>フェルト・不織布製造業</t>
  </si>
  <si>
    <t>上塗りした織物・防水した織物製造業</t>
  </si>
  <si>
    <t>その他の繊維粗製品製造業</t>
  </si>
  <si>
    <t>外衣・シャツ製造業（和式を除く）</t>
  </si>
  <si>
    <t>織物製成人男子・少年服製造業（不織布製及びレース製を含む）</t>
  </si>
  <si>
    <t>織物製成人女子・少女服製造業（不織布製及びレース製を含む）</t>
  </si>
  <si>
    <t>織物製乳幼児服製造業（不織布製及びレース製を含む）</t>
  </si>
  <si>
    <t>織物製シャツ製造業（不織布製及びレース製を含み、下着を除く）</t>
  </si>
  <si>
    <t>織物製事務用・作業用・衛生用・スポーツ用衣服・学校服製造業（不織布製及びレース製を含む）</t>
  </si>
  <si>
    <t>ニット製外衣製造業（アウターシャツ類，セーター類などを除く）</t>
  </si>
  <si>
    <t>ニット製アウターシャツ類製造業</t>
  </si>
  <si>
    <t>セーター類製造業</t>
  </si>
  <si>
    <t>その他の外衣・シャツ製造業</t>
  </si>
  <si>
    <t>下着類製造業</t>
  </si>
  <si>
    <t>織物製下着製造業</t>
  </si>
  <si>
    <t>ニット製下着製造業</t>
  </si>
  <si>
    <t>織物製・ニット製寝着類製造業</t>
  </si>
  <si>
    <t>補整着製造業</t>
  </si>
  <si>
    <t>和装製品・その他の衣服・繊維製身の回り品製造業</t>
  </si>
  <si>
    <t>和装製品製造業（足袋を含む）</t>
  </si>
  <si>
    <t>ネクタイ製造業</t>
  </si>
  <si>
    <t>スカーフ・マフラー・ハンカチーフ製造業</t>
  </si>
  <si>
    <t>靴下製造業</t>
  </si>
  <si>
    <t>手袋製造業</t>
  </si>
  <si>
    <t>帽子製造業（帽体を含む）</t>
  </si>
  <si>
    <t>他に分類されない衣服・繊維製身の回り品製造業</t>
  </si>
  <si>
    <t>その他の繊維製品製造業</t>
  </si>
  <si>
    <t>寝具製造業</t>
  </si>
  <si>
    <t>毛布製造業</t>
  </si>
  <si>
    <t>じゅうたん・その他の繊維製床敷物製造業</t>
  </si>
  <si>
    <t>帆布製品製造業</t>
  </si>
  <si>
    <t>繊維製袋製造業</t>
  </si>
  <si>
    <t>刺しゅう業</t>
  </si>
  <si>
    <t>タオル製造業</t>
  </si>
  <si>
    <t>繊維製衛生材料製造業</t>
  </si>
  <si>
    <t>他に分類されない繊維製品製造業</t>
  </si>
  <si>
    <t>木材・木製品製造業（家具を除く）</t>
  </si>
  <si>
    <t>管理，補助的経済活動を行う事業所（12木材・木製品製造業）</t>
  </si>
  <si>
    <t>製材業，木製品製造業</t>
  </si>
  <si>
    <t>一般製材業</t>
  </si>
  <si>
    <t>単板（ベニヤ）製造業</t>
  </si>
  <si>
    <t>木材チップ製造業</t>
  </si>
  <si>
    <t>その他の特殊製材業</t>
  </si>
  <si>
    <t>造作材・合板・建築用組立材料製造業</t>
  </si>
  <si>
    <t>造作材製造業（建具を除く）</t>
  </si>
  <si>
    <t>合板製造業</t>
  </si>
  <si>
    <t>集成材製造業</t>
  </si>
  <si>
    <t>建築用木製組立材料製造業</t>
  </si>
  <si>
    <t>パーティクルボード製造業</t>
  </si>
  <si>
    <t>繊維板製造業</t>
  </si>
  <si>
    <t>銘木製造業</t>
  </si>
  <si>
    <t>床板製造業</t>
  </si>
  <si>
    <t>木製容器製造業（竹，とうを含む）</t>
  </si>
  <si>
    <t>竹・とう・きりゅう等容器製造業</t>
  </si>
  <si>
    <t>木箱製造業</t>
  </si>
  <si>
    <t>たる・おけ製造業</t>
  </si>
  <si>
    <t>その他の木製品製造業(竹，とうを含む)</t>
  </si>
  <si>
    <t>木材薬品処理業</t>
  </si>
  <si>
    <t>コルク加工基礎資材・コルク製品製造業</t>
  </si>
  <si>
    <t>他に分類されない木製品製造業(竹，とうを含む)</t>
  </si>
  <si>
    <t>家具・装備品製造業</t>
  </si>
  <si>
    <t>管理，補助的経済活動を行う事業所（13家具・装備品製造業）</t>
  </si>
  <si>
    <t>家具製造業</t>
  </si>
  <si>
    <t>木製家具製造業（漆塗りを除く）</t>
  </si>
  <si>
    <t>金属製家具製造業</t>
  </si>
  <si>
    <t>マットレス・組スプリング製造業</t>
  </si>
  <si>
    <t>宗教用具製造業</t>
  </si>
  <si>
    <t>建具製造業</t>
  </si>
  <si>
    <t>その他の家具・装備品製造業</t>
  </si>
  <si>
    <t>事務所用・店舗用装備品製造業</t>
  </si>
  <si>
    <t>窓用・扉用日よけ，日本びょうぶ等製造業</t>
  </si>
  <si>
    <t>鏡縁・額縁製造業</t>
  </si>
  <si>
    <t>他に分類されない家具・装備品製造業</t>
  </si>
  <si>
    <t>パルプ・紙・紙加工品製造業</t>
  </si>
  <si>
    <t>管理，補助的経済活動を行う事業所（14パルプ・紙・紙加工品製造業）</t>
  </si>
  <si>
    <t>パルプ製造業</t>
  </si>
  <si>
    <t>紙製造業</t>
  </si>
  <si>
    <t>洋紙製造業</t>
  </si>
  <si>
    <t>板紙製造業</t>
  </si>
  <si>
    <t>機械すき和紙製造業</t>
  </si>
  <si>
    <t>手すき和紙製造業</t>
  </si>
  <si>
    <t>加工紙製造業</t>
  </si>
  <si>
    <t>塗工紙製造業（印刷用紙を除く）</t>
  </si>
  <si>
    <t>段ボール製造業</t>
  </si>
  <si>
    <t>壁紙・ふすま紙製造業</t>
  </si>
  <si>
    <t>紙製品製造業</t>
  </si>
  <si>
    <t>事務用・学用紙製品製造業</t>
  </si>
  <si>
    <t>日用紙製品製造業</t>
  </si>
  <si>
    <t>その他の紙製品製造業</t>
  </si>
  <si>
    <t>紙製容器製造業</t>
  </si>
  <si>
    <t>重包装紙袋製造業</t>
  </si>
  <si>
    <t>角底紙袋製造業</t>
  </si>
  <si>
    <t>段ボール箱製造業</t>
  </si>
  <si>
    <t>紙器製造業</t>
  </si>
  <si>
    <t>その他のパルプ・紙・紙加工品製造業</t>
  </si>
  <si>
    <t>印刷・同関連業</t>
  </si>
  <si>
    <t>管理，補助的経済活動を行う事業所（15印刷・同関連業）</t>
  </si>
  <si>
    <t>印刷業</t>
  </si>
  <si>
    <t>オフセット印刷業（紙に対するもの）</t>
  </si>
  <si>
    <t>オフセット印刷以外の印刷業（紙に対するもの）</t>
  </si>
  <si>
    <t>紙以外の印刷業</t>
  </si>
  <si>
    <t>製版業</t>
  </si>
  <si>
    <t>製本業，印刷物加工業</t>
  </si>
  <si>
    <t>製本業</t>
  </si>
  <si>
    <t>印刷物加工業</t>
  </si>
  <si>
    <t>印刷関連サービス業</t>
  </si>
  <si>
    <t>化学工業</t>
  </si>
  <si>
    <t>管理，補助的経済活動を行う事業所（16化学工業）</t>
  </si>
  <si>
    <t>化学肥料製造業</t>
  </si>
  <si>
    <t>窒素質・りん酸質肥料製造業</t>
  </si>
  <si>
    <t>複合肥料製造業</t>
  </si>
  <si>
    <t>その他の化学肥料製造業</t>
  </si>
  <si>
    <t>無機化学工業製品製造業</t>
  </si>
  <si>
    <t>ソーダ工業</t>
  </si>
  <si>
    <t>無機顔料製造業</t>
  </si>
  <si>
    <t>圧縮ガス・液化ガス製造業</t>
  </si>
  <si>
    <t>塩製造業</t>
  </si>
  <si>
    <t>その他の無機化学工業製品製造業</t>
  </si>
  <si>
    <t>有機化学工業製品製造業</t>
  </si>
  <si>
    <t>石油化学系基礎製品製造業（一貫して生産される誘導品を含む）</t>
  </si>
  <si>
    <t>脂肪族系中間物製造業（脂肪族系溶剤を含む）</t>
  </si>
  <si>
    <t>発酵工業</t>
  </si>
  <si>
    <t>環式中間物・合成染料・有機顔料製造業</t>
  </si>
  <si>
    <t>プラスチック製造業</t>
  </si>
  <si>
    <t>合成ゴム製造業</t>
  </si>
  <si>
    <t>その他の有機化学工業製品製造業</t>
  </si>
  <si>
    <t>油脂加工製品・石けん・合成洗剤・界面活性剤・塗料製造業</t>
  </si>
  <si>
    <t>脂肪酸・硬化油・グリセリン製造業</t>
  </si>
  <si>
    <t>石けん・合成洗剤製造業</t>
  </si>
  <si>
    <t>界面活性剤製造業（石けん，合成洗剤を除く）</t>
  </si>
  <si>
    <t>塗料製造業</t>
  </si>
  <si>
    <t>印刷インキ製造業</t>
  </si>
  <si>
    <t>洗浄剤・磨用剤製造業</t>
  </si>
  <si>
    <t>ろうそく製造業</t>
  </si>
  <si>
    <t>医薬品製造業</t>
  </si>
  <si>
    <t>医薬品原薬製造業</t>
  </si>
  <si>
    <t>医薬品製剤製造業</t>
  </si>
  <si>
    <t>生物学的製剤製造業</t>
  </si>
  <si>
    <t>生薬・漢方製剤製造業</t>
  </si>
  <si>
    <t>動物用医薬品製造業</t>
  </si>
  <si>
    <t>化粧品・歯磨・その他の化粧用調整品製造業</t>
  </si>
  <si>
    <t>仕上用・皮膚用化粧品製造業（香水，オーデコロンを含む）</t>
  </si>
  <si>
    <t>頭髪用化粧品製造業</t>
  </si>
  <si>
    <t>その他の化粧品・歯磨・化粧用調整品製造業</t>
  </si>
  <si>
    <t>その他の化学工業</t>
  </si>
  <si>
    <t>火薬類製造業</t>
  </si>
  <si>
    <t>農薬製造業</t>
  </si>
  <si>
    <t>香料製造業</t>
  </si>
  <si>
    <t>ゼラチン・接着剤製造業</t>
  </si>
  <si>
    <t>写真感光材料製造業</t>
  </si>
  <si>
    <t>天然樹脂製品・木材化学製品製造業</t>
  </si>
  <si>
    <t>試薬製造業</t>
  </si>
  <si>
    <t>他に分類されない化学工業製品製造業</t>
  </si>
  <si>
    <t>石油製品・石炭製品製造業</t>
  </si>
  <si>
    <t>管理，補助的経済活動を行う事業所（17石油製品・石炭製品製造業）</t>
  </si>
  <si>
    <t>石油精製業</t>
  </si>
  <si>
    <t>潤滑油・グリース製造業（石油精製業によらないもの）</t>
  </si>
  <si>
    <t>コークス製造業</t>
  </si>
  <si>
    <t>舗装材料製造業</t>
  </si>
  <si>
    <t>その他の石油製品・石炭製品製造業</t>
  </si>
  <si>
    <t>プラスチック製品製造業（別掲を除く）</t>
  </si>
  <si>
    <t>管理，補助的経済活動を行う事業所（18プラスチック製品製造業）</t>
  </si>
  <si>
    <t>プラスチック板・棒・管・継手・異形押出製品製造業</t>
  </si>
  <si>
    <t>プラスチック板・棒製造業</t>
  </si>
  <si>
    <t>プラスチック管製造業</t>
  </si>
  <si>
    <t>プラスチック継手製造業</t>
  </si>
  <si>
    <t>プラスチック異形押出製品製造業</t>
  </si>
  <si>
    <t>プラスチック板・棒・管・継手・異形押出製品加工業</t>
  </si>
  <si>
    <t>プラスチックフィルム・シート・床材・合成皮革製造業</t>
  </si>
  <si>
    <t>プラスチックフィルム製造業</t>
  </si>
  <si>
    <t>プラスチックシート製造業</t>
  </si>
  <si>
    <t>プラスチック床材製造業</t>
  </si>
  <si>
    <t>合成皮革製造業</t>
  </si>
  <si>
    <t>プラスチックフィルム・シート・床材・合成皮革加工業</t>
  </si>
  <si>
    <t>工業用プラスチック製品製造業</t>
  </si>
  <si>
    <t>電気機械器具用プラスチック製品製造業（加工業を除く）</t>
  </si>
  <si>
    <t>輸送機械器具用プラスチック製品製造業（加工業を除く）</t>
  </si>
  <si>
    <t>その他の工業用プラスチック製品製造業（加工業を除く）</t>
  </si>
  <si>
    <t>工業用プラスチック製品加工業</t>
  </si>
  <si>
    <t>発泡・強化プラスチック製品製造業</t>
  </si>
  <si>
    <t>軟質プラスチック発泡製品製造業（半硬質性を含む）</t>
  </si>
  <si>
    <t>硬質プラスチック発泡製品製造業</t>
  </si>
  <si>
    <t>強化プラスチック製板・棒・管・継手製造業</t>
  </si>
  <si>
    <t>強化プラスチック製容器・浴槽等製造業</t>
  </si>
  <si>
    <t>発泡・強化プラスチック製品加工業</t>
  </si>
  <si>
    <t>プラスチック成形材料製造業（廃プラスチックを含む）</t>
  </si>
  <si>
    <t>プラスチック成形材料製造業</t>
  </si>
  <si>
    <t>廃プラスチック製品製造業</t>
  </si>
  <si>
    <t>その他のプラスチック製品製造業</t>
  </si>
  <si>
    <t>プラスチック製日用雑貨・食卓用品製造業</t>
  </si>
  <si>
    <t>プラスチック製容器製造業</t>
  </si>
  <si>
    <t>他に分類されないプラスチック製品製造業</t>
  </si>
  <si>
    <t>他に分類されないプラスチック製品加工業</t>
  </si>
  <si>
    <t>ゴム製品製造業</t>
  </si>
  <si>
    <t>管理，補助的経済活動を行う事業所（19ゴム製品製造業）</t>
  </si>
  <si>
    <t>タイヤ・チューブ製造業</t>
  </si>
  <si>
    <t>自動車タイヤ・チューブ製造業</t>
  </si>
  <si>
    <t>その他のタイヤ・チューブ製造業</t>
  </si>
  <si>
    <t>ゴム製・プラスチック製履物・同附属品製造業</t>
  </si>
  <si>
    <t>ゴム製履物・同附属品製造業</t>
  </si>
  <si>
    <t>プラスチック製履物・同附属品製造業</t>
  </si>
  <si>
    <t>ゴムベルト・ゴムホース・工業用ゴム製品製造業</t>
  </si>
  <si>
    <t>ゴムベルト製造業</t>
  </si>
  <si>
    <t>ゴムホース製造業</t>
  </si>
  <si>
    <t>工業用ゴム製品製造業</t>
  </si>
  <si>
    <t>その他のゴム製品製造業</t>
  </si>
  <si>
    <t>ゴム引布・同製品製造業</t>
  </si>
  <si>
    <t>医療・衛生用ゴム製品製造業</t>
  </si>
  <si>
    <t>ゴム練生地製造業</t>
  </si>
  <si>
    <t>更生タイヤ製造業</t>
  </si>
  <si>
    <t>再生ゴム製造業</t>
  </si>
  <si>
    <t>他に分類されないゴム製品製造業</t>
  </si>
  <si>
    <t>なめし革・同製品・毛皮製造業</t>
  </si>
  <si>
    <t>管理，補助的経済活動を行う事業所（20なめし革・同製品・毛皮製造業）</t>
  </si>
  <si>
    <t>なめし革製造業</t>
  </si>
  <si>
    <t>工業用革製品製造業（手袋を除く）</t>
  </si>
  <si>
    <t>革製履物用材料・同附属品製造業</t>
  </si>
  <si>
    <t>革製履物製造業</t>
  </si>
  <si>
    <t>革製手袋製造業</t>
  </si>
  <si>
    <t>かばん製造業</t>
  </si>
  <si>
    <t>袋物製造業</t>
  </si>
  <si>
    <t>袋物製造業（ハンドバッグを除く）</t>
  </si>
  <si>
    <t>ハンドバッグ製造業</t>
  </si>
  <si>
    <t>毛皮製造業</t>
  </si>
  <si>
    <t>その他のなめし革製品製造業</t>
  </si>
  <si>
    <t>窯業・土石製品製造業</t>
  </si>
  <si>
    <t>管理，補助的経済活動を行う事業所（21窯業・土石製品製造業）</t>
  </si>
  <si>
    <t>ガラス・同製品製造業</t>
  </si>
  <si>
    <t>板ガラス製造業</t>
  </si>
  <si>
    <t>板ガラス加工業</t>
  </si>
  <si>
    <t>ガラス製加工素材製造業</t>
  </si>
  <si>
    <t>ガラス容器製造業</t>
  </si>
  <si>
    <t>理化学用・医療用ガラス器具製造業</t>
  </si>
  <si>
    <t>卓上用・ちゅう房用ガラス器具製造業</t>
  </si>
  <si>
    <t>ガラス繊維・同製品製造業</t>
  </si>
  <si>
    <t>その他のガラス・同製品製造業</t>
  </si>
  <si>
    <t>セメント・同製品製造業</t>
  </si>
  <si>
    <t>セメント製造業</t>
  </si>
  <si>
    <t>生コンクリート製造業</t>
  </si>
  <si>
    <t>コンクリート製品製造業</t>
  </si>
  <si>
    <t>その他のセメント製品製造業</t>
  </si>
  <si>
    <t>建設用粘土製品製造業（陶磁器製を除く)</t>
  </si>
  <si>
    <t>粘土かわら製造業</t>
  </si>
  <si>
    <t>普通れんが製造業</t>
  </si>
  <si>
    <t>その他の建設用粘土製品製造業</t>
  </si>
  <si>
    <t>陶磁器・同関連製品製造業</t>
  </si>
  <si>
    <t>衛生陶器製造業</t>
  </si>
  <si>
    <t>食卓用・ちゅう房用陶磁器製造業</t>
  </si>
  <si>
    <t>陶磁器製置物製造業</t>
  </si>
  <si>
    <t>電気用陶磁器製造業</t>
  </si>
  <si>
    <t>理化学用・工業用陶磁器製造業</t>
  </si>
  <si>
    <t>陶磁器製タイル製造業</t>
  </si>
  <si>
    <t>陶磁器絵付業</t>
  </si>
  <si>
    <t>陶磁器用はい（坏）土製造業</t>
  </si>
  <si>
    <t>その他の陶磁器・同関連製品製造業</t>
  </si>
  <si>
    <t>耐火物製造業</t>
  </si>
  <si>
    <t>耐火れんが製造業</t>
  </si>
  <si>
    <t>不定形耐火物製造業</t>
  </si>
  <si>
    <t>その他の耐火物製造業</t>
  </si>
  <si>
    <t>炭素・黒鉛製品製造業</t>
  </si>
  <si>
    <t>炭素質電極製造業</t>
  </si>
  <si>
    <t>その他の炭素・黒鉛製品製造業</t>
  </si>
  <si>
    <t>研磨材・同製品製造業</t>
  </si>
  <si>
    <t>研磨材製造業</t>
  </si>
  <si>
    <t>研削と石製造業</t>
  </si>
  <si>
    <t>研磨布紙製造業</t>
  </si>
  <si>
    <t>その他の研磨材・同製品製造業</t>
  </si>
  <si>
    <t>骨材・石工品等製造業</t>
  </si>
  <si>
    <t>砕石製造業</t>
  </si>
  <si>
    <t>再生骨材製造業</t>
  </si>
  <si>
    <t>人工骨材製造業</t>
  </si>
  <si>
    <t>石工品製造業</t>
  </si>
  <si>
    <t>けいそう土・同製品製造業</t>
  </si>
  <si>
    <t>鉱物・土石粉砕等処理業</t>
  </si>
  <si>
    <t>その他の窯業・土石製品製造業</t>
  </si>
  <si>
    <t>ロックウール・同製品製造業</t>
  </si>
  <si>
    <t>石こう（膏）製品製造業</t>
  </si>
  <si>
    <t>石灰製造業</t>
  </si>
  <si>
    <t>鋳型製造業（中子を含む）</t>
  </si>
  <si>
    <t>他に分類されない窯業・土石製品製造業</t>
  </si>
  <si>
    <t>鉄鋼業</t>
  </si>
  <si>
    <t>管理，補助的経済活動を行う事業所（22鉄鋼業）</t>
  </si>
  <si>
    <t>製鉄業</t>
  </si>
  <si>
    <t>高炉による製鉄業</t>
  </si>
  <si>
    <t>高炉によらない製鉄業</t>
  </si>
  <si>
    <t>フェロアロイ製造業</t>
  </si>
  <si>
    <t>製鋼・製鋼圧延業</t>
  </si>
  <si>
    <t>製鋼を行わない鋼材製造業（表面処理鋼材を除く）</t>
  </si>
  <si>
    <t>熱間圧延業（鋼管，伸鉄を除く）</t>
  </si>
  <si>
    <t>冷間圧延業（鋼管，伸鉄を除く）</t>
  </si>
  <si>
    <t>冷間ロール成型形鋼製造業</t>
  </si>
  <si>
    <t>鋼管製造業</t>
  </si>
  <si>
    <t>伸鉄業</t>
  </si>
  <si>
    <t>磨棒鋼製造業</t>
  </si>
  <si>
    <t>引抜鋼管製造業</t>
  </si>
  <si>
    <t>伸線業</t>
  </si>
  <si>
    <t>その他の製鋼を行わない鋼材製造業（表面処理鋼材を除く)</t>
  </si>
  <si>
    <t>表面処理鋼材製造業</t>
  </si>
  <si>
    <t>亜鉛鉄板製造業</t>
  </si>
  <si>
    <t>その他の表面処理鋼材製造業</t>
  </si>
  <si>
    <t>鉄素形材製造業</t>
  </si>
  <si>
    <t>銑鉄鋳物製造業（鋳鉄管，可鍛鋳鉄を除く）</t>
  </si>
  <si>
    <t>可鍛鋳鉄製造業</t>
  </si>
  <si>
    <t>鋳鋼製造業</t>
  </si>
  <si>
    <t>鍛工品製造業</t>
  </si>
  <si>
    <t>鍛鋼製造業</t>
  </si>
  <si>
    <t>その他の鉄鋼業</t>
  </si>
  <si>
    <t>鉄鋼シャースリット業</t>
  </si>
  <si>
    <t>鉄スクラップ加工処理業</t>
  </si>
  <si>
    <t>鋳鉄管製造業</t>
  </si>
  <si>
    <t>他に分類されない鉄鋼業</t>
  </si>
  <si>
    <t>非鉄金属製造業</t>
  </si>
  <si>
    <t>管理，補助的経済活動を行う事業所（23非鉄金属製造業）</t>
  </si>
  <si>
    <t>非鉄金属第1次製錬・精製業</t>
  </si>
  <si>
    <t>銅第1次製錬・精製業</t>
  </si>
  <si>
    <t>亜鉛第1次製錬・精製業</t>
  </si>
  <si>
    <t>その他の非鉄金属第1次製錬・精製業</t>
  </si>
  <si>
    <t>非鉄金属第2次製錬・精製業（非鉄金属合金製造業を含む）</t>
  </si>
  <si>
    <t>鉛第2次製錬・精製業（鉛合金製造業を含む)</t>
  </si>
  <si>
    <t>アルミニウム第2次製錬・精製業（アルミニウム合金製造業を含む）</t>
  </si>
  <si>
    <t>その他の非鉄金属第2次製錬・精製業（非鉄金属合金製造業を含む）</t>
  </si>
  <si>
    <t>非鉄金属・同合金圧延業（抽伸，押出しを含む）</t>
  </si>
  <si>
    <t>伸銅品製造業</t>
  </si>
  <si>
    <t>アルミニウム・同合金圧延業（抽伸，押出しを含む）</t>
  </si>
  <si>
    <t>その他の非鉄金属・同合金圧延業（抽伸，押出しを含む）</t>
  </si>
  <si>
    <t>電線・ケーブル製造業</t>
  </si>
  <si>
    <t>電線・ケーブル製造業（光ファイバケーブルを除く）</t>
  </si>
  <si>
    <t>光ファイバケーブル製造業（通信複合ケーブルを含む）</t>
  </si>
  <si>
    <t>非鉄金属素形材製造業</t>
  </si>
  <si>
    <t>銅・同合金鋳物製造業（ダイカストを除く）</t>
  </si>
  <si>
    <t>非鉄金属鋳物製造業（銅・同合金鋳物及びダイカストを除く）</t>
  </si>
  <si>
    <t>アルミニウム・同合金ダイカスト製造業</t>
  </si>
  <si>
    <t>非鉄金属ダイカスト製造業（アルミニウム・同合金ダイカストを除く）</t>
  </si>
  <si>
    <t>非鉄金属鍛造品製造業</t>
  </si>
  <si>
    <t>その他の非鉄金属製造業</t>
  </si>
  <si>
    <t>核燃料製造業</t>
  </si>
  <si>
    <t>他に分類されない非鉄金属製造業</t>
  </si>
  <si>
    <t>金属製品製造業</t>
  </si>
  <si>
    <t>管理，補助的経済活動を行う事業所（24金属製品製造業）</t>
  </si>
  <si>
    <t>ブリキ缶・その他のめっき板等製品製造業</t>
  </si>
  <si>
    <t>洋食器・刃物・手道具・金物類製造業</t>
  </si>
  <si>
    <t>洋食器製造業</t>
  </si>
  <si>
    <t>機械刃物製造業</t>
  </si>
  <si>
    <t>利器工匠具・手道具製造業（やすり，のこぎり，食卓用刃物を除く）</t>
  </si>
  <si>
    <t>作業工具製造業</t>
  </si>
  <si>
    <t>手引のこぎり・のこ刃製造業</t>
  </si>
  <si>
    <t>農業用器具製造業（農業用機械を除く）</t>
  </si>
  <si>
    <t>その他の金物類製造業</t>
  </si>
  <si>
    <t>暖房・調理等装置,配管工事用附属品製造業</t>
  </si>
  <si>
    <t>配管工事用附属品製造業（バルブ，コックを除く）</t>
  </si>
  <si>
    <t>ガス機器・石油機器製造業</t>
  </si>
  <si>
    <t>温風・温水暖房装置製造業</t>
  </si>
  <si>
    <t>その他の暖房・調理装置製造業（電気機械器具，ガス機器，石油機器を除く）</t>
  </si>
  <si>
    <t>建設用・建築用金属製品製造業（製缶板金業を含む)</t>
  </si>
  <si>
    <t>鉄骨製造業</t>
  </si>
  <si>
    <t>建設用金属製品製造業（鉄骨を除く）</t>
  </si>
  <si>
    <t>金属製サッシ・ドア製造業</t>
  </si>
  <si>
    <t>鉄骨系プレハブ住宅製造業</t>
  </si>
  <si>
    <t>建築用金属製品製造業（サッシ，ドア，建築用金物を除く）</t>
  </si>
  <si>
    <t>製缶板金業</t>
  </si>
  <si>
    <t>金属素形材製品製造業</t>
  </si>
  <si>
    <t>アルミニウム・同合金プレス製品製造業</t>
  </si>
  <si>
    <t>金属プレス製品製造業（アルミニウム・同合金を除く）</t>
  </si>
  <si>
    <t>粉末や金製品製造業</t>
  </si>
  <si>
    <t>金属被覆・彫刻業，熱処理業（ほうろう鉄器を除く）</t>
  </si>
  <si>
    <t>金属製品塗装業</t>
  </si>
  <si>
    <t>溶融めっき業（表面処理鋼材製造業を除く）</t>
  </si>
  <si>
    <t>金属彫刻業</t>
  </si>
  <si>
    <t>電気めっき業（表面処理鋼材製造業を除く）</t>
  </si>
  <si>
    <t>金属熱処理業</t>
  </si>
  <si>
    <t>その他の金属表面処理業</t>
  </si>
  <si>
    <t>金属線製品製造業（ねじ類を除く)</t>
  </si>
  <si>
    <t>くぎ製造業</t>
  </si>
  <si>
    <t>その他の金属線製品製造業</t>
  </si>
  <si>
    <t>ボルト・ナット・リベット・小ねじ・木ねじ等製造業</t>
  </si>
  <si>
    <t>その他の金属製品製造業</t>
  </si>
  <si>
    <t>金庫製造業</t>
  </si>
  <si>
    <t>金属製スプリング製造業</t>
  </si>
  <si>
    <t>他に分類されない金属製品製造業</t>
  </si>
  <si>
    <t>はん用機械器具製造業</t>
  </si>
  <si>
    <t>管理，補助的経済活動を行う事業所（25はん用機械器具製造業）</t>
  </si>
  <si>
    <t>ボイラ・原動機製造業</t>
  </si>
  <si>
    <t>ボイラ製造業</t>
  </si>
  <si>
    <t>蒸気機関・タービン・水力タービン製造業（舶用を除く）</t>
  </si>
  <si>
    <t>はん用内燃機関製造業</t>
  </si>
  <si>
    <t>その他の原動機製造業</t>
  </si>
  <si>
    <t>ポンプ・圧縮機器製造業</t>
  </si>
  <si>
    <t>ポンプ・同装置製造業</t>
  </si>
  <si>
    <t>空気圧縮機・ガス圧縮機・送風機製造業</t>
  </si>
  <si>
    <t>油圧・空圧機器製造業</t>
  </si>
  <si>
    <t>一般産業用機械・装置製造業</t>
  </si>
  <si>
    <t>動力伝導装置製造業（玉軸受，ころ軸受を除く）</t>
  </si>
  <si>
    <t>エレベータ・エスカレータ製造業</t>
  </si>
  <si>
    <t>物流運搬設備製造業</t>
  </si>
  <si>
    <t>工業窯炉製造業</t>
  </si>
  <si>
    <t>冷凍機・温湿調整装置製造業</t>
  </si>
  <si>
    <t>その他のはん用機械・同部分品製造業</t>
  </si>
  <si>
    <t>消火器具・消火装置製造業</t>
  </si>
  <si>
    <t>弁・同附属品製造業</t>
  </si>
  <si>
    <t>パイプ加工・パイプ附属品加工業</t>
  </si>
  <si>
    <t>玉軸受・ころ軸受製造業</t>
  </si>
  <si>
    <t>ピストンリング製造業</t>
  </si>
  <si>
    <t>他に分類されないはん用機械・装置製造業</t>
  </si>
  <si>
    <t>各種機械・同部分品製造修理業（注文製造・修理）</t>
  </si>
  <si>
    <t>生産用機械器具製造業</t>
  </si>
  <si>
    <t>管理，補助的経済活動を行う事業所（26生産用機械器具製造業）</t>
  </si>
  <si>
    <t>農業用機械製造業（農業用器具を除く）</t>
  </si>
  <si>
    <t>建設機械・鉱山機械製造業</t>
  </si>
  <si>
    <t>繊維機械製造業</t>
  </si>
  <si>
    <t>化学繊維機械・紡績機械製造業</t>
  </si>
  <si>
    <t>製織機械・編組機械製造業</t>
  </si>
  <si>
    <t>染色整理仕上機械製造業</t>
  </si>
  <si>
    <t>繊維機械部分品・取付具・附属品製造業</t>
  </si>
  <si>
    <t>縫製機械製造業</t>
  </si>
  <si>
    <t>生活関連産業用機械製造業</t>
  </si>
  <si>
    <t>食品機械・同装置製造業</t>
  </si>
  <si>
    <t>木材加工機械製造業</t>
  </si>
  <si>
    <t>パルプ装置・製紙機械製造業</t>
  </si>
  <si>
    <t>印刷・製本・紙工機械製造業</t>
  </si>
  <si>
    <t>包装・荷造機械製造業</t>
  </si>
  <si>
    <t>基礎素材産業用機械製造業</t>
  </si>
  <si>
    <t>鋳造装置製造業</t>
  </si>
  <si>
    <t>化学機械・同装置製造業</t>
  </si>
  <si>
    <t>プラスチック加工機械・同附属装置製造業</t>
  </si>
  <si>
    <t>金属加工機械製造業</t>
  </si>
  <si>
    <t>金属工作機械製造業</t>
  </si>
  <si>
    <t>金属加工機械製造業（金属工作機械を除く）</t>
  </si>
  <si>
    <t>金属工作機械用・金属加工機械用部分品・附属品製造業（機械工具，金型を除く）</t>
  </si>
  <si>
    <t>機械工具製造業（粉末や金業を除く）</t>
  </si>
  <si>
    <t>半導体・フラットパネルディスプレイ製造装置製造業</t>
  </si>
  <si>
    <t>半導体製造装置製造業</t>
  </si>
  <si>
    <t>フラットパネルディスプレイ製造装置製造業</t>
  </si>
  <si>
    <t>その他の生産用機械・同部分品製造業</t>
  </si>
  <si>
    <t>金属用金型・同部分品・附属品製造業</t>
  </si>
  <si>
    <t>非金属用金型・同部分品・附属品製造業</t>
  </si>
  <si>
    <t>真空装置・真空機器製造業</t>
  </si>
  <si>
    <t>ロボット製造業</t>
  </si>
  <si>
    <t>他に分類されない生産用機械・同部分品製造業</t>
  </si>
  <si>
    <t>業務用機械器具製造業</t>
  </si>
  <si>
    <t>管理，補助的経済活動を行う事業所（27業務用機械器具製造業）</t>
  </si>
  <si>
    <t>事務用機械器具製造業</t>
  </si>
  <si>
    <t>複写機製造業</t>
  </si>
  <si>
    <t>その他の事務用機械器具製造業</t>
  </si>
  <si>
    <t>サービス用・娯楽用機械器具製造業</t>
  </si>
  <si>
    <t>サービス用機械器具製造業</t>
  </si>
  <si>
    <t>娯楽用機械製造業</t>
  </si>
  <si>
    <t>自動販売機製造業</t>
  </si>
  <si>
    <t>その他のサービス用・娯楽用機械器具製造業</t>
  </si>
  <si>
    <t>計量器・測定器・分析機器・試験機・測量機械器具・理化学機械器具製造業</t>
  </si>
  <si>
    <t>体積計製造業</t>
  </si>
  <si>
    <t>はかり製造業</t>
  </si>
  <si>
    <t>圧力計・流量計・液面計等製造業</t>
  </si>
  <si>
    <t>精密測定器製造業</t>
  </si>
  <si>
    <t>分析機器製造業</t>
  </si>
  <si>
    <t>試験機製造業</t>
  </si>
  <si>
    <t>測量機械器具製造業</t>
  </si>
  <si>
    <t>理化学機械器具製造業</t>
  </si>
  <si>
    <t>その他の計量器・測定器・分析機器・試験機・測量機械器具・理化学機械器具製造業</t>
  </si>
  <si>
    <t>医療用機械器具・医療用品製造業</t>
  </si>
  <si>
    <t>医療用機械器具製造業</t>
  </si>
  <si>
    <t>歯科用機械器具製造業</t>
  </si>
  <si>
    <t>医療用品製造業（動物用医療機械器具を含む）</t>
  </si>
  <si>
    <t>歯科材料製造業</t>
  </si>
  <si>
    <t>光学機械器具・レンズ製造業</t>
  </si>
  <si>
    <t>顕微鏡・望遠鏡等製造業</t>
  </si>
  <si>
    <t>写真機・映画用機械・同附属品製造業</t>
  </si>
  <si>
    <t>光学機械用レンズ・プリズム製造業</t>
  </si>
  <si>
    <t>武器製造業</t>
  </si>
  <si>
    <t>電子部品・デバイス・電子回路製造業</t>
  </si>
  <si>
    <t>管理，補助的経済活動を行う事業所（28電子部品・デバイス・電子回路製造業）</t>
  </si>
  <si>
    <t>電子デバイス製造業</t>
  </si>
  <si>
    <t>電子管製造業</t>
  </si>
  <si>
    <t>光電変換素子製造業</t>
  </si>
  <si>
    <t>半導体素子製造業（光電変換素子を除く）</t>
  </si>
  <si>
    <t>集積回路製造業</t>
  </si>
  <si>
    <t>液晶パネル・フラットパネル製造業</t>
  </si>
  <si>
    <t>電子部品製造業</t>
  </si>
  <si>
    <t>抵抗器・コンデンサ・変成器・複合部品製造業</t>
  </si>
  <si>
    <t>音響部品・磁気ヘッド・小形モータ製造業</t>
  </si>
  <si>
    <t>コネクタ・スイッチ・リレー製造業</t>
  </si>
  <si>
    <t>記録メディア製造業</t>
  </si>
  <si>
    <t>半導体メモリメディア製造業</t>
  </si>
  <si>
    <t>光ディスク・磁気ディスク・磁気テープ製造業</t>
  </si>
  <si>
    <t>電子回路製造業</t>
  </si>
  <si>
    <t>電子回路基板製造業</t>
  </si>
  <si>
    <t>電子回路実装基板製造業</t>
  </si>
  <si>
    <t>ユニット部品製造業</t>
  </si>
  <si>
    <t>電源ユニット・高周波ユニット・コントロールユニット製造業</t>
  </si>
  <si>
    <t>その他のユニット部品製造業</t>
  </si>
  <si>
    <t>その他の電子部品・デバイス・電子回路製造業</t>
  </si>
  <si>
    <t>電気機械器具製造業</t>
  </si>
  <si>
    <t>管理，補助的経済活動を行う事業所（29電気機械器具製造業）</t>
  </si>
  <si>
    <t>発電用・送電用・配電用電気機械器具製造業</t>
  </si>
  <si>
    <t>発電機・電動機・その他の回転電気機械製造業</t>
  </si>
  <si>
    <t>変圧器類製造業（電子機器用を除く)</t>
  </si>
  <si>
    <t>電力開閉装置製造業</t>
  </si>
  <si>
    <t>配電盤・電力制御装置製造業</t>
  </si>
  <si>
    <t>配線器具・配線附属品製造業</t>
  </si>
  <si>
    <t>産業用電気機械器具製造業</t>
  </si>
  <si>
    <t>電気溶接機製造業</t>
  </si>
  <si>
    <t>内燃機関電装品製造業</t>
  </si>
  <si>
    <t>その他の産業用電気機械器具製造業（車両用，船舶用を含む）</t>
  </si>
  <si>
    <t>民生用電気機械器具製造業</t>
  </si>
  <si>
    <t>ちゅう房機器製造業</t>
  </si>
  <si>
    <t>空調・住宅関連機器製造業</t>
  </si>
  <si>
    <t>衣料衛生関連機器製造業</t>
  </si>
  <si>
    <t>その他の民生用電気機械器具製造業</t>
  </si>
  <si>
    <t>電球・電気照明器具製造業</t>
  </si>
  <si>
    <t>電球製造業</t>
  </si>
  <si>
    <t>電気照明器具製造業</t>
  </si>
  <si>
    <t>電池製造業</t>
  </si>
  <si>
    <t>蓄電池製造業</t>
  </si>
  <si>
    <t>一次電池（乾電池，湿電池）製造業</t>
  </si>
  <si>
    <t>電子応用装置製造業</t>
  </si>
  <si>
    <t>X線装置製造業</t>
  </si>
  <si>
    <t>医療用電子応用装置製造業</t>
  </si>
  <si>
    <t>その他の電子応用装置製造業</t>
  </si>
  <si>
    <t>電気計測器製造業</t>
  </si>
  <si>
    <t>電気計測器製造業（別掲を除く）</t>
  </si>
  <si>
    <t>工業計器製造業</t>
  </si>
  <si>
    <t>医療用計測器製造業</t>
  </si>
  <si>
    <t>その他の電気機械器具製造業</t>
  </si>
  <si>
    <t>情報通信機械器具製造業</t>
  </si>
  <si>
    <t>管理，補助的経済活動を行う事業所（30情報通信機械器具製造業）</t>
  </si>
  <si>
    <t>通信機械器具・同関連機械器具製造業</t>
  </si>
  <si>
    <t>有線通信機械器具製造業</t>
  </si>
  <si>
    <t>携帯電話機・PHS電話機製造業</t>
  </si>
  <si>
    <t>無線通信機械器具製造業</t>
  </si>
  <si>
    <t>ラジオ受信機・テレビジョン受信機製造業</t>
  </si>
  <si>
    <t>交通信号保安装置製造業</t>
  </si>
  <si>
    <t>その他の通信機械器具・同関連機械器具製造業</t>
  </si>
  <si>
    <t>映像・音響機械器具製造業</t>
  </si>
  <si>
    <t>ビデオ機器製造業</t>
  </si>
  <si>
    <t>デジタルカメラ製造業</t>
  </si>
  <si>
    <t>電気音響機械器具製造業</t>
  </si>
  <si>
    <t>電子計算機・同附属装置製造業</t>
  </si>
  <si>
    <t>電子計算機製造業（パーソナルコンピュータを除く）</t>
  </si>
  <si>
    <t>パーソナルコンピュータ製造業</t>
  </si>
  <si>
    <t>外部記憶装置製造業</t>
  </si>
  <si>
    <t>印刷装置製造業</t>
  </si>
  <si>
    <t>表示装置製造業</t>
  </si>
  <si>
    <t>その他の附属装置製造業</t>
  </si>
  <si>
    <t>輸送用機械器具製造業</t>
  </si>
  <si>
    <t>管理，補助的経済活動を行う事業所（31輸送用機械器具製造業）</t>
  </si>
  <si>
    <t>自動車・同附属品製造業</t>
  </si>
  <si>
    <t>自動車製造業（二輪自動車を含む）</t>
  </si>
  <si>
    <t>自動車車体・附随車製造業</t>
  </si>
  <si>
    <t>自動車部分品・附属品製造業</t>
  </si>
  <si>
    <t>鉄道車両・同部分品製造業</t>
  </si>
  <si>
    <t>鉄道車両製造業</t>
  </si>
  <si>
    <t>鉄道車両用部分品製造業</t>
  </si>
  <si>
    <t>船舶製造・修理業，舶用機関製造業</t>
  </si>
  <si>
    <t>船舶製造・修理業</t>
  </si>
  <si>
    <t>船体ブロック製造業</t>
  </si>
  <si>
    <t>舟艇製造・修理業</t>
  </si>
  <si>
    <t>舶用機関製造業</t>
  </si>
  <si>
    <t>航空機・同附属品製造業</t>
  </si>
  <si>
    <t>航空機製造業</t>
  </si>
  <si>
    <t>航空機用原動機製造業</t>
  </si>
  <si>
    <t>その他の航空機部分品・補助装置製造業</t>
  </si>
  <si>
    <t>産業用運搬車両・同部分品・附属品製造業</t>
  </si>
  <si>
    <t>フォークリフトトラック・同部分品・附属品製造業</t>
  </si>
  <si>
    <t>その他の産業用運搬車両・同部分品・附属品製造業</t>
  </si>
  <si>
    <t>その他の輸送用機械器具製造業</t>
  </si>
  <si>
    <t>自転車・同部分品製造業</t>
  </si>
  <si>
    <t>他に分類されない輸送用機械器具製造業</t>
  </si>
  <si>
    <t>その他の製造業</t>
  </si>
  <si>
    <t>管理，補助的経済活動を行う事業所（32その他の製造業）</t>
  </si>
  <si>
    <t>貴金属・宝石製品製造業</t>
  </si>
  <si>
    <t>貴金属・宝石製装身具（ジュエリー）製品製造業</t>
  </si>
  <si>
    <t>貴金属・宝石製装身具（ジュエリー）附属品・同材料加工業</t>
  </si>
  <si>
    <t>その他の貴金属製品製造業</t>
  </si>
  <si>
    <t>装身具・装飾品・ボタン・同関連品製造業（貴金属・宝石製を除く）</t>
  </si>
  <si>
    <t>装身具・装飾品製造業（貴金属・宝石製を除く）</t>
  </si>
  <si>
    <t>造花・装飾用羽毛製造業</t>
  </si>
  <si>
    <t>ボタン製造業</t>
  </si>
  <si>
    <t>針・ピン・ホック・スナップ・同関連品製造業</t>
  </si>
  <si>
    <t>その他の装身具・装飾品製造業</t>
  </si>
  <si>
    <t>時計・同部分品製造業</t>
  </si>
  <si>
    <t>楽器製造業</t>
  </si>
  <si>
    <t>ピアノ製造業</t>
  </si>
  <si>
    <t>その他の楽器・楽器部品・同材料製造業</t>
  </si>
  <si>
    <t>がん具・運動用具製造業</t>
  </si>
  <si>
    <t>娯楽用具・がん具製造業（人形を除く）</t>
  </si>
  <si>
    <t>人形製造業</t>
  </si>
  <si>
    <t>運動用具製造業</t>
  </si>
  <si>
    <t>ペン・鉛筆・絵画用品・その他の事務用品製造業</t>
  </si>
  <si>
    <t>万年筆・ペン類・鉛筆製造業</t>
  </si>
  <si>
    <t>毛筆・絵画用品製造業（鉛筆を除く）</t>
  </si>
  <si>
    <t>その他の事務用品製造業</t>
  </si>
  <si>
    <t>漆器製造業</t>
  </si>
  <si>
    <t>畳等生活雑貨製品製造業</t>
  </si>
  <si>
    <t>麦わら・パナマ類帽子・わら工品製造業</t>
  </si>
  <si>
    <t>畳製造業</t>
  </si>
  <si>
    <t>うちわ・扇子・ちょうちん製造業</t>
  </si>
  <si>
    <t>ほうき・ブラシ製造業</t>
  </si>
  <si>
    <t>喫煙用具製造業（貴金属・宝石製を除く）</t>
  </si>
  <si>
    <t>その他の生活雑貨製品製造業</t>
  </si>
  <si>
    <t>他に分類されない製造業</t>
  </si>
  <si>
    <t>煙火製造業</t>
  </si>
  <si>
    <t>看板・標識機製造業</t>
  </si>
  <si>
    <t>パレット製造業</t>
  </si>
  <si>
    <t>モデル・模型製造業</t>
  </si>
  <si>
    <t>工業用模型製造業</t>
  </si>
  <si>
    <t>情報記録物製造業（新聞，書籍等の印刷物を除く）</t>
  </si>
  <si>
    <t>眼鏡製造業（枠を含む）</t>
  </si>
  <si>
    <t>他に分類されないその他の製造業</t>
  </si>
  <si>
    <t>F</t>
  </si>
  <si>
    <t>電気・ガス・熱供給・水道業</t>
  </si>
  <si>
    <t>電気業</t>
  </si>
  <si>
    <t>管理，補助的経済活動を行う事業所（33電気業）</t>
  </si>
  <si>
    <t>発電所</t>
  </si>
  <si>
    <t>変電所</t>
  </si>
  <si>
    <t>ガス業</t>
  </si>
  <si>
    <t>管理，補助的経済活動を行う事業所（34ガス業）</t>
  </si>
  <si>
    <t>ガス製造工場</t>
  </si>
  <si>
    <t>ガス供給所</t>
  </si>
  <si>
    <t>熱供給業</t>
  </si>
  <si>
    <t>管理，補助的経済活動を行う事業所（35熱供給業）</t>
  </si>
  <si>
    <t>水道業</t>
  </si>
  <si>
    <t>管理，補助的経済活動を行う事業所（36水道業）</t>
  </si>
  <si>
    <t>上水道業</t>
  </si>
  <si>
    <t>工業用水道業</t>
  </si>
  <si>
    <t>下水道業</t>
  </si>
  <si>
    <t>下水道処理施設維持管理業</t>
  </si>
  <si>
    <t>下水道管路施設維持管理業</t>
  </si>
  <si>
    <t>G</t>
  </si>
  <si>
    <t>情報通信業</t>
  </si>
  <si>
    <t>通信業</t>
  </si>
  <si>
    <t>管理，補助的経済活動を行う事業所（37通信業）</t>
  </si>
  <si>
    <t>固定電気通信業</t>
  </si>
  <si>
    <t>地域電気通信業（有線放送電話業を除く）</t>
  </si>
  <si>
    <t>長距離電気通信業</t>
  </si>
  <si>
    <t>有線放送電話業</t>
  </si>
  <si>
    <t>その他の固定電気通信業</t>
  </si>
  <si>
    <t>移動電気通信業</t>
  </si>
  <si>
    <t>電気通信に附帯するサービス業</t>
  </si>
  <si>
    <t>放送業</t>
  </si>
  <si>
    <t>管理，補助的経済活動を行う事業所（38放送業）</t>
  </si>
  <si>
    <t>公共放送業（有線放送業を除く）</t>
  </si>
  <si>
    <t>民間放送業（有線放送業を除く）</t>
  </si>
  <si>
    <t>テレビジョン放送業（衛星放送業を除く）</t>
  </si>
  <si>
    <t>ラジオ放送業（衛星放送業を除く）</t>
  </si>
  <si>
    <t>衛星放送業</t>
  </si>
  <si>
    <t>その他の民間放送業</t>
  </si>
  <si>
    <t>有線放送業</t>
  </si>
  <si>
    <t>有線テレビジョン放送業</t>
  </si>
  <si>
    <t>有線ラジオ放送業</t>
  </si>
  <si>
    <t>情報サービス業</t>
  </si>
  <si>
    <t>管理，補助的経済活動を行う事業所（39情報サービス業）</t>
  </si>
  <si>
    <t>ソフトウェア業</t>
  </si>
  <si>
    <t>受託開発ソフトウェア業</t>
  </si>
  <si>
    <t>組込みソフトウェア業</t>
  </si>
  <si>
    <t>パッケージソフトウェア業</t>
  </si>
  <si>
    <t>ゲームソフトウェア業</t>
  </si>
  <si>
    <t>情報処理・提供サービス業</t>
  </si>
  <si>
    <t>情報処理サービス業</t>
  </si>
  <si>
    <t>情報提供サービス業</t>
  </si>
  <si>
    <t>市場調査・世論調査・社会調査業</t>
  </si>
  <si>
    <t>その他の情報処理・提供サービス業</t>
  </si>
  <si>
    <t>インターネット附随サービス業</t>
  </si>
  <si>
    <t>管理，補助的経済活動を行う事業所（40インターネット附随サービス業）</t>
  </si>
  <si>
    <t>ポータルサイト・サーバ運営業</t>
  </si>
  <si>
    <t>アプリケーション・サービス・コンテンツ・プロバイダ</t>
  </si>
  <si>
    <t>インターネット利用サポート業</t>
  </si>
  <si>
    <t>映像・音声・文字情報制作業</t>
  </si>
  <si>
    <t>管理，補助的経済活動を行う事業所（41映像・音声・文字情報制作業）</t>
  </si>
  <si>
    <t>映像情報制作・配給業</t>
  </si>
  <si>
    <t>映画・ビデオ制作業（テレビジョン番組制作業，アニメーション制作業を除く）</t>
  </si>
  <si>
    <t>テレビジョン番組制作業（アニメーション制作業を除く）</t>
  </si>
  <si>
    <t>アニメーション制作業</t>
  </si>
  <si>
    <t>映画・ビデオ・テレビジョン番組配給業</t>
  </si>
  <si>
    <t>音声情報制作業</t>
  </si>
  <si>
    <t>レコード制作業</t>
  </si>
  <si>
    <t>ラジオ番組制作業</t>
  </si>
  <si>
    <t>新聞業</t>
  </si>
  <si>
    <t>出版業</t>
  </si>
  <si>
    <t>広告制作業</t>
  </si>
  <si>
    <t>映像・音声・文字情報制作に附帯するサービス業</t>
  </si>
  <si>
    <t>ニュース供給業</t>
  </si>
  <si>
    <t>その他の映像・音声・文字情報制作に附帯するサービス業</t>
  </si>
  <si>
    <t>H</t>
  </si>
  <si>
    <t>運輸業，郵便業</t>
  </si>
  <si>
    <t>鉄道業</t>
  </si>
  <si>
    <t>管理，補助的経済活動を行う事業所（42鉄道業）</t>
  </si>
  <si>
    <t>普通鉄道業</t>
  </si>
  <si>
    <t>軌道業</t>
  </si>
  <si>
    <t>地下鉄道業</t>
  </si>
  <si>
    <t>モノレール鉄道業（地下鉄道業を除く）</t>
  </si>
  <si>
    <t>案内軌条式鉄道業（地下鉄道業を除く）</t>
  </si>
  <si>
    <t>鋼索鉄道業</t>
  </si>
  <si>
    <t>索道業</t>
  </si>
  <si>
    <t>その他の鉄道業</t>
  </si>
  <si>
    <t>道路旅客運送業</t>
  </si>
  <si>
    <t>管理，補助的経済活動を行う事業所（43道路旅客運送業）</t>
  </si>
  <si>
    <t>一般乗合旅客自動車運送業</t>
  </si>
  <si>
    <t>一般乗用旅客自動車運送業</t>
  </si>
  <si>
    <t>一般貸切旅客自動車運送業</t>
  </si>
  <si>
    <t>その他の道路旅客運送業</t>
  </si>
  <si>
    <t>特定旅客自動車運送業</t>
  </si>
  <si>
    <t>他に分類されない道路旅客運送業</t>
  </si>
  <si>
    <t>道路貨物運送業</t>
  </si>
  <si>
    <t>管理，補助的経済活動を行う事業所（44道路貨物運送業）</t>
  </si>
  <si>
    <t>一般貨物自動車運送業</t>
  </si>
  <si>
    <t>一般貨物自動車運送業（特別積合せ貨物運送業を除く）</t>
  </si>
  <si>
    <t>特別積合せ貨物運送業</t>
  </si>
  <si>
    <t>特定貨物自動車運送業</t>
  </si>
  <si>
    <t>貨物軽自動車運送業</t>
  </si>
  <si>
    <t>集配利用運送業</t>
  </si>
  <si>
    <t>その他の道路貨物運送業</t>
  </si>
  <si>
    <t>水運業</t>
  </si>
  <si>
    <t>管理，補助的経済活動を行う事業所（45水運業）</t>
  </si>
  <si>
    <t>外航海運業</t>
  </si>
  <si>
    <t>外航旅客海運業</t>
  </si>
  <si>
    <t>外航貨物海運業</t>
  </si>
  <si>
    <t>沿海海運業</t>
  </si>
  <si>
    <t>沿海旅客海運業</t>
  </si>
  <si>
    <t>沿海貨物海運業</t>
  </si>
  <si>
    <t>内陸水運業</t>
  </si>
  <si>
    <t>港湾旅客海運業</t>
  </si>
  <si>
    <t>河川水運業</t>
  </si>
  <si>
    <t>湖沼水運業</t>
  </si>
  <si>
    <t>船舶貸渡業</t>
  </si>
  <si>
    <t>船舶貸渡業（内航船舶貸渡業を除く）</t>
  </si>
  <si>
    <t>内航船舶貸渡業</t>
  </si>
  <si>
    <t>航空運輸業</t>
  </si>
  <si>
    <t>管理，補助的経済活動を行う事業所（46航空運輸業）</t>
  </si>
  <si>
    <t>航空運送業</t>
  </si>
  <si>
    <t>航空機使用業（航空運送業を除く）</t>
  </si>
  <si>
    <t>倉庫業</t>
  </si>
  <si>
    <t>管理，補助的経済活動を行う事業所（47倉庫業）</t>
  </si>
  <si>
    <t>倉庫業（冷蔵倉庫業を除く）</t>
  </si>
  <si>
    <t>冷蔵倉庫業</t>
  </si>
  <si>
    <t>運輸に附帯するサービス業</t>
  </si>
  <si>
    <t>管理，補助的経済活動を行う事業所（48運輸に附帯するサービス業）</t>
  </si>
  <si>
    <t>港湾運送業</t>
  </si>
  <si>
    <t>貨物運送取扱業（集配利用運送業を除く）</t>
  </si>
  <si>
    <t>利用運送業（集配利用運送業を除く）</t>
  </si>
  <si>
    <t>運送取次業</t>
  </si>
  <si>
    <t>運送代理店</t>
  </si>
  <si>
    <t>こん包業</t>
  </si>
  <si>
    <t>こん包業（組立こん包業を除く）</t>
  </si>
  <si>
    <t>組立こん包業</t>
  </si>
  <si>
    <t>運輸施設提供業</t>
  </si>
  <si>
    <t>鉄道施設提供業</t>
  </si>
  <si>
    <t>道路運送固定施設業</t>
  </si>
  <si>
    <t>自動車ターミナル業</t>
  </si>
  <si>
    <t>貨物荷扱固定施設業</t>
  </si>
  <si>
    <t>桟橋泊きょ業</t>
  </si>
  <si>
    <t>飛行場業</t>
  </si>
  <si>
    <t>その他の運輸に附帯するサービス業</t>
  </si>
  <si>
    <t>海運仲立業</t>
  </si>
  <si>
    <t>他に分類されない運輸に附帯するサービス業</t>
  </si>
  <si>
    <t>郵便業（信書便事業を含む）</t>
  </si>
  <si>
    <t>管理，補助的経済活動を行う事業所（49郵便業）</t>
  </si>
  <si>
    <t>管理，補助的経済活動を行う事業所</t>
  </si>
  <si>
    <t>I</t>
  </si>
  <si>
    <t>卸売業，小売業</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</si>
  <si>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</si>
  <si>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</si>
  <si>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</si>
  <si>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</si>
  <si>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</si>
  <si>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</si>
  <si>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</si>
  <si>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</si>
  <si>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</si>
  <si>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</si>
  <si>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</si>
  <si>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</si>
  <si>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J</t>
  </si>
  <si>
    <t>金融業，保険業</t>
  </si>
  <si>
    <t>銀行業</t>
  </si>
  <si>
    <t>管理，補助的経済活動を行う事業所（62銀行業）</t>
  </si>
  <si>
    <t>中央銀行</t>
  </si>
  <si>
    <t>銀行（中央銀行を除く）</t>
  </si>
  <si>
    <t>普通銀行</t>
  </si>
  <si>
    <t>郵便貯金銀行</t>
  </si>
  <si>
    <t>信託銀行</t>
  </si>
  <si>
    <t>その他の銀行</t>
  </si>
  <si>
    <t>協同組織金融業</t>
  </si>
  <si>
    <t>管理，補助的経済活動を行う事業所（63協同組織金融業）</t>
  </si>
  <si>
    <t>中小企業等金融業</t>
  </si>
  <si>
    <t>信用金庫・同連合会</t>
  </si>
  <si>
    <t>信用協同組合・同連合会</t>
  </si>
  <si>
    <t>商工組合中央金庫</t>
  </si>
  <si>
    <t>労働金庫・同連合会</t>
  </si>
  <si>
    <t>農林水産金融業</t>
  </si>
  <si>
    <t>農林中央金庫</t>
  </si>
  <si>
    <t>信用農業協同組合連合会</t>
  </si>
  <si>
    <t>信用漁業協同組合連合会，信用水産加工業協同組合連合会</t>
  </si>
  <si>
    <t>農業協同組合</t>
  </si>
  <si>
    <t>漁業協同組合，水産加工業協同組合</t>
  </si>
  <si>
    <t>貸金業，クレジットカード業等非預金信用機関</t>
  </si>
  <si>
    <t>管理，補助的経済活動を行う事業所（64貸金業，クレジットカード業等非預金信用機関）</t>
  </si>
  <si>
    <t>貸金業</t>
  </si>
  <si>
    <t>消費者向け貸金業</t>
  </si>
  <si>
    <t>事業者向け貸金業</t>
  </si>
  <si>
    <t>質屋</t>
  </si>
  <si>
    <t>クレジットカード業，割賦金融業</t>
  </si>
  <si>
    <t>クレジットカード業</t>
  </si>
  <si>
    <t>割賦金融業</t>
  </si>
  <si>
    <t>その他の非預金信用機関</t>
  </si>
  <si>
    <t>政府関係金融機関</t>
  </si>
  <si>
    <t>住宅専門金融業</t>
  </si>
  <si>
    <t>証券金融業</t>
  </si>
  <si>
    <t>他に分類されない非預金信用機関</t>
  </si>
  <si>
    <t>金融商品取引業，商品先物取引業</t>
  </si>
  <si>
    <t>管理，補助的経済活動を行う事業所（65金融商品取引業，商品先物取引業）</t>
  </si>
  <si>
    <t>金融商品取引業</t>
  </si>
  <si>
    <t>金融商品取引業（投資助言・代理業・運用業，補助的金融商品取引業を除く）</t>
  </si>
  <si>
    <t>投資助言・代理業</t>
  </si>
  <si>
    <t>投資運用業</t>
  </si>
  <si>
    <t>補助的金融商品取引業</t>
  </si>
  <si>
    <t>商品先物取引業，商品投資顧問業</t>
  </si>
  <si>
    <t>商品先物取引業</t>
  </si>
  <si>
    <t>商品投資顧問業</t>
  </si>
  <si>
    <t>その他の商品先物取引業，商品投資顧問業</t>
  </si>
  <si>
    <t>補助的金融業等</t>
  </si>
  <si>
    <t>管理，補助的経済活動を行う事業所（66補助的金融業等）</t>
  </si>
  <si>
    <t>補助的金融業，金融附帯業</t>
  </si>
  <si>
    <t>短資業</t>
  </si>
  <si>
    <t>手形交換所</t>
  </si>
  <si>
    <t>両替業</t>
  </si>
  <si>
    <t>信用保証機関</t>
  </si>
  <si>
    <t>信用保証再保険機関</t>
  </si>
  <si>
    <t>預・貯金等保険機関</t>
  </si>
  <si>
    <t>金融商品取引所</t>
  </si>
  <si>
    <t>商品取引所</t>
  </si>
  <si>
    <t>その他の補助的金融業，金融附帯業</t>
  </si>
  <si>
    <t>信託業</t>
  </si>
  <si>
    <t>運用型信託業</t>
  </si>
  <si>
    <t>管理型信託業</t>
  </si>
  <si>
    <t>金融代理業</t>
  </si>
  <si>
    <t>金融商品仲介業</t>
  </si>
  <si>
    <t>信託契約代理業</t>
  </si>
  <si>
    <t>その他の金融代理業</t>
  </si>
  <si>
    <t>保険業（保険媒介代理業，保険サービス業を含む）</t>
  </si>
  <si>
    <t>管理，補助的経済活動を行う事業所（67保険業）</t>
  </si>
  <si>
    <t>生命保険業</t>
  </si>
  <si>
    <t>生命保険業（郵便保険業，生命保険再保険業を除く）</t>
  </si>
  <si>
    <t>郵便保険業</t>
  </si>
  <si>
    <t>生命保険再保険業</t>
  </si>
  <si>
    <t>その他の生命保険業</t>
  </si>
  <si>
    <t>損害保険業</t>
  </si>
  <si>
    <t>損害保険業（損害保険再保険業を除く）</t>
  </si>
  <si>
    <t>損害保険再保険業</t>
  </si>
  <si>
    <t>その他の損害保険業</t>
  </si>
  <si>
    <t>共済事業，少額短期保険業</t>
  </si>
  <si>
    <t>共済事業（各種災害補償法によるもの）</t>
  </si>
  <si>
    <t>共済事業（各種協同組合法等によるもの）</t>
  </si>
  <si>
    <t>少額短期保険業</t>
  </si>
  <si>
    <t>保険媒介代理業</t>
  </si>
  <si>
    <t>生命保険媒介業</t>
  </si>
  <si>
    <t>損害保険代理業</t>
  </si>
  <si>
    <t>共済事業媒介代理業・少額短期保険代理業</t>
  </si>
  <si>
    <t>保険サービス業</t>
  </si>
  <si>
    <t>保険料率算出団体</t>
  </si>
  <si>
    <t>損害査定業</t>
  </si>
  <si>
    <t>その他の保険サービス業</t>
  </si>
  <si>
    <t>K</t>
  </si>
  <si>
    <t>不動産業，物品賃貸業</t>
  </si>
  <si>
    <t>不動産取引業</t>
  </si>
  <si>
    <t>管理，補助的経済活動を行う事業所（68不動産取引業）</t>
  </si>
  <si>
    <t>建物売買業，土地売買業</t>
  </si>
  <si>
    <t>建物売買業</t>
  </si>
  <si>
    <t>土地売買業</t>
  </si>
  <si>
    <t>不動産代理業・仲介業</t>
  </si>
  <si>
    <t>不動産賃貸業・管理業</t>
  </si>
  <si>
    <t>管理，補助的経済活動を行う事業所（69不動産賃貸業・管理業）</t>
  </si>
  <si>
    <t>不動産賃貸業（貸家業，貸間業を除く）</t>
  </si>
  <si>
    <t>貸事務所業</t>
  </si>
  <si>
    <t>土地賃貸業</t>
  </si>
  <si>
    <t>その他の不動産賃貸業</t>
  </si>
  <si>
    <t>貸家業，貸間業</t>
  </si>
  <si>
    <t>貸家業</t>
  </si>
  <si>
    <t>貸間業</t>
  </si>
  <si>
    <t>駐車場業</t>
  </si>
  <si>
    <t>不動産管理業</t>
  </si>
  <si>
    <t>物品賃貸業</t>
  </si>
  <si>
    <t>管理，補助的経済活動を行う事業所（70物品賃貸業）</t>
  </si>
  <si>
    <t>各種物品賃貸業</t>
  </si>
  <si>
    <t>総合リース業</t>
  </si>
  <si>
    <t>その他の各種物品賃貸業</t>
  </si>
  <si>
    <t>産業用機械器具賃貸業</t>
  </si>
  <si>
    <t>産業用機械器具賃貸業（建設機械器具を除く）</t>
  </si>
  <si>
    <t>建設機械器具賃貸業</t>
  </si>
  <si>
    <t>事務用機械器具賃貸業</t>
  </si>
  <si>
    <t>事務用機械器具賃貸業（電子計算機を除く）</t>
  </si>
  <si>
    <t>電子計算機・同関連機器賃貸業</t>
  </si>
  <si>
    <t>自動車賃貸業</t>
  </si>
  <si>
    <t>スポーツ・娯楽用品賃貸業</t>
  </si>
  <si>
    <t>その他の物品賃貸業</t>
  </si>
  <si>
    <t>映画・演劇用品賃貸業</t>
  </si>
  <si>
    <t>音楽・映像記録物賃貸業（別掲を除く）</t>
  </si>
  <si>
    <t>貸衣しょう業（別掲を除く）</t>
  </si>
  <si>
    <t>他に分類されない物品賃貸業</t>
  </si>
  <si>
    <t>L</t>
  </si>
  <si>
    <t>学術研究，専門・技術サービス業</t>
  </si>
  <si>
    <t>学術・開発研究機関</t>
  </si>
  <si>
    <t>管理，補助的経済活動を行う事業所（71学術・開発研究機関）</t>
  </si>
  <si>
    <t>自然科学研究所</t>
  </si>
  <si>
    <t>理学研究所</t>
  </si>
  <si>
    <t>工学研究所</t>
  </si>
  <si>
    <t>農学研究所</t>
  </si>
  <si>
    <t>医学・薬学研究所</t>
  </si>
  <si>
    <t>人文・社会科学研究所</t>
  </si>
  <si>
    <t>専門サービス業（他に分類されないもの）</t>
  </si>
  <si>
    <t>管理，補助的経済活動を行う事業所（72専門サービス業）</t>
  </si>
  <si>
    <t>法律事務所，特許事務所</t>
  </si>
  <si>
    <t>法律事務所</t>
  </si>
  <si>
    <t>特許事務所</t>
  </si>
  <si>
    <t>公証人役場，司法書士事務所，土地家屋調査士事務所</t>
  </si>
  <si>
    <t>公証人役場，司法書士事務所</t>
  </si>
  <si>
    <t>土地家屋調査士事務所</t>
  </si>
  <si>
    <t>行政書士事務所</t>
  </si>
  <si>
    <t>公認会計士事務所，税理士事務所</t>
  </si>
  <si>
    <t>公認会計士事務所</t>
  </si>
  <si>
    <t>税理士事務所</t>
  </si>
  <si>
    <t>社会保険労務士事務所</t>
  </si>
  <si>
    <t>デザイン業</t>
  </si>
  <si>
    <t>著述・芸術家業</t>
  </si>
  <si>
    <t>著述家業</t>
  </si>
  <si>
    <t>芸術家業</t>
  </si>
  <si>
    <t>経営コンサルタント業，純粋持株会社</t>
  </si>
  <si>
    <t>経営コンサルタント業</t>
  </si>
  <si>
    <t>純粋持株会社</t>
  </si>
  <si>
    <t>その他の専門サービス業</t>
  </si>
  <si>
    <t>興信所</t>
  </si>
  <si>
    <t>翻訳業（著述家業を除く）</t>
  </si>
  <si>
    <t>通訳業，通訳案内業</t>
  </si>
  <si>
    <t>不動産鑑定業</t>
  </si>
  <si>
    <t>他に分類されない専門サービス業</t>
  </si>
  <si>
    <t>広告業</t>
  </si>
  <si>
    <t>管理，補助的経済活動を行う事業所（73広告業）</t>
  </si>
  <si>
    <t>技術サービス業（他に分類されないもの）</t>
  </si>
  <si>
    <t>管理，補助的経済活動を行う事業所（74技術サービス業）</t>
  </si>
  <si>
    <t>獣医業</t>
  </si>
  <si>
    <t>土木建築サービス業</t>
  </si>
  <si>
    <t>建築設計業</t>
  </si>
  <si>
    <t>測量業</t>
  </si>
  <si>
    <t>その他の土木建築サービス業</t>
  </si>
  <si>
    <t>機械設計業</t>
  </si>
  <si>
    <t>商品・非破壊検査業</t>
  </si>
  <si>
    <t>商品検査業</t>
  </si>
  <si>
    <t>非破壊検査業</t>
  </si>
  <si>
    <t>計量証明業</t>
  </si>
  <si>
    <t>一般計量証明業</t>
  </si>
  <si>
    <t>環境計量証明業</t>
  </si>
  <si>
    <t>その他の計量証明業</t>
  </si>
  <si>
    <t>写真業</t>
  </si>
  <si>
    <t>写真業（商業写真業を除く）</t>
  </si>
  <si>
    <t>商業写真業</t>
  </si>
  <si>
    <t>その他の技術サービス業</t>
  </si>
  <si>
    <t>M</t>
  </si>
  <si>
    <t>宿泊業，飲食サービス業</t>
  </si>
  <si>
    <t>宿泊業</t>
  </si>
  <si>
    <t>管理，補助的経済活動を行う事業所（75宿泊業）</t>
  </si>
  <si>
    <t>旅館，ホテル</t>
  </si>
  <si>
    <t>簡易宿所</t>
  </si>
  <si>
    <t>下宿業</t>
  </si>
  <si>
    <t>その他の宿泊業</t>
  </si>
  <si>
    <t>会社・団体の宿泊所</t>
  </si>
  <si>
    <t>リゾートクラブ</t>
  </si>
  <si>
    <t>他に分類されない宿泊業</t>
  </si>
  <si>
    <t>飲食店</t>
  </si>
  <si>
    <t>持ち帰り・配達飲食サービス業</t>
  </si>
  <si>
    <t>N</t>
  </si>
  <si>
    <t>生活関連サービス業，娯楽業</t>
  </si>
  <si>
    <t>洗濯・理容・美容・浴場業</t>
  </si>
  <si>
    <t>管理，補助的経済活動を行う事業所（78洗濯・理容・美容・浴場業）</t>
  </si>
  <si>
    <t>洗濯業</t>
  </si>
  <si>
    <t>普通洗濯業</t>
  </si>
  <si>
    <t>洗濯物取次業</t>
  </si>
  <si>
    <t>リネンサプライ業</t>
  </si>
  <si>
    <t>理容業</t>
  </si>
  <si>
    <t>美容業</t>
  </si>
  <si>
    <t>一般公衆浴場業</t>
  </si>
  <si>
    <t>その他の公衆浴場業</t>
  </si>
  <si>
    <t>その他の洗濯・理容・美容・浴場業</t>
  </si>
  <si>
    <t>洗張・染物業</t>
  </si>
  <si>
    <t>エステティック業</t>
  </si>
  <si>
    <t>リラクゼーション業(手技を用いるもの)</t>
  </si>
  <si>
    <t>ネイルサービス業</t>
  </si>
  <si>
    <t>他に分類されない洗濯・理容・美容・浴場業</t>
  </si>
  <si>
    <t>その他の生活関連サービス業</t>
  </si>
  <si>
    <t>管理，補助的経済活動を行う事業所（79その他の生活関連サービス業）</t>
  </si>
  <si>
    <t>旅行業</t>
  </si>
  <si>
    <t>旅行業(旅行業者代理業を除く)</t>
  </si>
  <si>
    <t>旅行業者代理業</t>
  </si>
  <si>
    <t>家事サービス業</t>
  </si>
  <si>
    <t>家事サービス業（住込みのもの）</t>
  </si>
  <si>
    <t>家事サービス業（住込みでないもの）</t>
  </si>
  <si>
    <t>衣服裁縫修理業</t>
  </si>
  <si>
    <t>物品預り業</t>
  </si>
  <si>
    <t>火葬・墓地管理業</t>
  </si>
  <si>
    <t>火葬業</t>
  </si>
  <si>
    <t>墓地管理業</t>
  </si>
  <si>
    <t>冠婚葬祭業</t>
  </si>
  <si>
    <t>葬儀業</t>
  </si>
  <si>
    <t>結婚式場業</t>
  </si>
  <si>
    <t>冠婚葬祭互助会</t>
  </si>
  <si>
    <t>他に分類されない生活関連サービス業</t>
  </si>
  <si>
    <t>食品賃加工業</t>
  </si>
  <si>
    <t>結婚相談業，結婚式場紹介業</t>
  </si>
  <si>
    <t>写真プリント，現像・焼付業</t>
  </si>
  <si>
    <t>他に分類されないその他の生活関連サービス業</t>
  </si>
  <si>
    <t>娯楽業</t>
  </si>
  <si>
    <t>管理，補助的経済活動を行う事業所（80娯楽業）</t>
  </si>
  <si>
    <t>映画館</t>
  </si>
  <si>
    <t>興行場（別掲を除く），興行団</t>
  </si>
  <si>
    <t>劇場</t>
  </si>
  <si>
    <t>興行場</t>
  </si>
  <si>
    <t>劇団</t>
  </si>
  <si>
    <t>楽団，舞踏団</t>
  </si>
  <si>
    <t>演芸・スポーツ等興行団</t>
  </si>
  <si>
    <t>競輪・競馬等の競走場，競技団</t>
  </si>
  <si>
    <t>競輪場</t>
  </si>
  <si>
    <t>競馬場</t>
  </si>
  <si>
    <t>自動車・モータボートの競走場</t>
  </si>
  <si>
    <t>競輪競技団</t>
  </si>
  <si>
    <t>競馬競技団</t>
  </si>
  <si>
    <t>自動車・モータボートの競技団</t>
  </si>
  <si>
    <t>スポーツ施設提供業</t>
  </si>
  <si>
    <t>スポーツ施設提供業（別掲を除く）</t>
  </si>
  <si>
    <t>体育館</t>
  </si>
  <si>
    <t>ゴルフ場</t>
  </si>
  <si>
    <t>ゴルフ練習場</t>
  </si>
  <si>
    <t>ボウリング場</t>
  </si>
  <si>
    <t>テニス場</t>
  </si>
  <si>
    <t>バッティング・テニス練習場</t>
  </si>
  <si>
    <t>フィットネスクラブ</t>
  </si>
  <si>
    <t>公園，遊園地</t>
  </si>
  <si>
    <t>公園</t>
  </si>
  <si>
    <t>遊園地（テーマパークを除く）</t>
  </si>
  <si>
    <t>テーマパーク</t>
  </si>
  <si>
    <t>遊戯場</t>
  </si>
  <si>
    <t>ビリヤード場</t>
  </si>
  <si>
    <t>囲碁・将棋所</t>
  </si>
  <si>
    <t>マージャンクラブ</t>
  </si>
  <si>
    <t>パチンコホール</t>
  </si>
  <si>
    <t>ゲームセンター</t>
  </si>
  <si>
    <t>その他の遊戯場</t>
  </si>
  <si>
    <t>その他の娯楽業</t>
  </si>
  <si>
    <t>ダンスホール</t>
  </si>
  <si>
    <t>マリーナ業</t>
  </si>
  <si>
    <t>遊漁船業</t>
  </si>
  <si>
    <t>芸ぎ業</t>
  </si>
  <si>
    <t>カラオケボックス業</t>
  </si>
  <si>
    <t>娯楽に附帯するサービス業</t>
  </si>
  <si>
    <t>他に分類されない娯楽業</t>
  </si>
  <si>
    <t>O</t>
  </si>
  <si>
    <t>教育，学習支援業</t>
  </si>
  <si>
    <t>学校教育</t>
  </si>
  <si>
    <t>管理，補助的経済活動を行う事業所（81学校教育）</t>
  </si>
  <si>
    <t>幼稚園</t>
  </si>
  <si>
    <t>小学校</t>
  </si>
  <si>
    <t>中学校</t>
  </si>
  <si>
    <t>高等学校，中等教育学校</t>
  </si>
  <si>
    <t>高等学校</t>
  </si>
  <si>
    <t>中等教育学校</t>
  </si>
  <si>
    <t>特別支援学校</t>
  </si>
  <si>
    <t>高等教育機関</t>
  </si>
  <si>
    <t>大学</t>
  </si>
  <si>
    <t>短期大学</t>
  </si>
  <si>
    <t>高等専門学校</t>
  </si>
  <si>
    <t>専修学校，各種学校</t>
  </si>
  <si>
    <t>専修学校</t>
  </si>
  <si>
    <t>各種学校</t>
  </si>
  <si>
    <t>学校教育支援機関</t>
  </si>
  <si>
    <t>幼保連携型認定こども園</t>
  </si>
  <si>
    <t>その他の教育，学習支援業</t>
  </si>
  <si>
    <t>管理，補助的経済活動を行う事業所（82その他の教育，学習支援業）</t>
  </si>
  <si>
    <t>社会教育</t>
  </si>
  <si>
    <t>公民館</t>
  </si>
  <si>
    <t>図書館</t>
  </si>
  <si>
    <t>博物館，美術館</t>
  </si>
  <si>
    <t>動物園，植物園，水族館</t>
  </si>
  <si>
    <t>青少年教育施設</t>
  </si>
  <si>
    <t>社会通信教育</t>
  </si>
  <si>
    <t>その他の社会教育</t>
  </si>
  <si>
    <t>職業・教育支援施設</t>
  </si>
  <si>
    <t>職員教育施設・支援業</t>
  </si>
  <si>
    <t>職業訓練施設</t>
  </si>
  <si>
    <t>その他の職業・教育支援施設</t>
  </si>
  <si>
    <t>学習塾</t>
  </si>
  <si>
    <t>教養・技能教授業</t>
  </si>
  <si>
    <t>音楽教授業</t>
  </si>
  <si>
    <t>書道教授業</t>
  </si>
  <si>
    <t>生花・茶道教授業</t>
  </si>
  <si>
    <t>そろばん教授業</t>
  </si>
  <si>
    <t>外国語会話教授業</t>
  </si>
  <si>
    <t>スポーツ・健康教授業</t>
  </si>
  <si>
    <t>その他の教養・技能教授業</t>
  </si>
  <si>
    <t>他に分類されない教育，学習支援業</t>
  </si>
  <si>
    <t>P</t>
  </si>
  <si>
    <t>医療，福祉</t>
  </si>
  <si>
    <t>医療業</t>
  </si>
  <si>
    <t>管理，補助的経済活動を行う事業所（83医療業）</t>
  </si>
  <si>
    <t>病院</t>
  </si>
  <si>
    <t>一般病院</t>
  </si>
  <si>
    <t>精神科病院</t>
  </si>
  <si>
    <t>一般診療所</t>
  </si>
  <si>
    <t>有床診療所</t>
  </si>
  <si>
    <t>無床診療所</t>
  </si>
  <si>
    <t>歯科診療所</t>
  </si>
  <si>
    <t>助産・看護業</t>
  </si>
  <si>
    <t>助産所</t>
  </si>
  <si>
    <t>看護業</t>
  </si>
  <si>
    <t>療術業</t>
  </si>
  <si>
    <t>あん摩マッサージ指圧師・はり師・きゅう師・柔道整復師の施術所</t>
  </si>
  <si>
    <t>その他の療術業</t>
  </si>
  <si>
    <t>医療に附帯するサービス業</t>
  </si>
  <si>
    <t>歯科技工所</t>
  </si>
  <si>
    <t>その他の医療に附帯するサービス業</t>
  </si>
  <si>
    <t>保健衛生</t>
  </si>
  <si>
    <t>管理，補助的経済活動を行う事業所（84保健衛生）</t>
  </si>
  <si>
    <t>保健所</t>
  </si>
  <si>
    <t>健康相談施設</t>
  </si>
  <si>
    <t>結核健康相談施設</t>
  </si>
  <si>
    <t>精神保健相談施設</t>
  </si>
  <si>
    <t>母子健康相談施設</t>
  </si>
  <si>
    <t>その他の健康相談施設</t>
  </si>
  <si>
    <t>その他の保健衛生</t>
  </si>
  <si>
    <t>検疫所（動物検疫所，植物防疫所を除く）</t>
  </si>
  <si>
    <t>検査業</t>
  </si>
  <si>
    <t>消毒業</t>
  </si>
  <si>
    <t>他に分類されない保健衛生</t>
  </si>
  <si>
    <t>社会保険・社会福祉・介護事業</t>
  </si>
  <si>
    <t>管理，補助的経済活動を行う事業所（85社会保険・社会福祉・介護事業）</t>
  </si>
  <si>
    <t>社会保険事業団体</t>
  </si>
  <si>
    <t>福祉事務所</t>
  </si>
  <si>
    <t>児童福祉事業</t>
  </si>
  <si>
    <t>保育所</t>
  </si>
  <si>
    <t>その他の児童福祉事業</t>
  </si>
  <si>
    <t>老人福祉・介護事業</t>
  </si>
  <si>
    <t>特別養護老人ホーム</t>
  </si>
  <si>
    <t>介護老人保健施設</t>
  </si>
  <si>
    <t>通所・短期入所介護事業</t>
  </si>
  <si>
    <t>訪問介護事業</t>
  </si>
  <si>
    <t>認知症老人グループホーム</t>
  </si>
  <si>
    <t>有料老人ホーム</t>
  </si>
  <si>
    <t>その他の老人福祉・介護事業</t>
  </si>
  <si>
    <t>障害者福祉事業</t>
  </si>
  <si>
    <t>居住支援事業</t>
  </si>
  <si>
    <t>その他の障害者福祉事業</t>
  </si>
  <si>
    <t>その他の社会保険・社会福祉・介護事業</t>
  </si>
  <si>
    <t>更生保護事業</t>
  </si>
  <si>
    <t>他に分類されない社会保険・社会福祉・介護事業</t>
  </si>
  <si>
    <t>Q</t>
  </si>
  <si>
    <t>複合サービス事業</t>
  </si>
  <si>
    <t>郵便局</t>
  </si>
  <si>
    <t>管理，補助的経済活動を行う事業所（86郵便局）</t>
  </si>
  <si>
    <t>郵便局受託業</t>
  </si>
  <si>
    <t>簡易郵便局</t>
  </si>
  <si>
    <t>その他の郵便局受託業</t>
  </si>
  <si>
    <t>協同組合（他に分類されないもの）</t>
  </si>
  <si>
    <t>管理，補助的経済活動を行う事業所（87協同組合）</t>
  </si>
  <si>
    <t>農林水産業協同組合（他に分類されないもの）</t>
  </si>
  <si>
    <t>農業協同組合（他に分類されないもの）</t>
  </si>
  <si>
    <t>漁業協同組合（他に分類されないもの）</t>
  </si>
  <si>
    <t>水産加工業協同組合（他に分類されないもの）</t>
  </si>
  <si>
    <t>森林組合（他に分類されないもの）</t>
  </si>
  <si>
    <t>事業協同組合（他に分類されないもの）</t>
  </si>
  <si>
    <t>R</t>
  </si>
  <si>
    <t>サービス業（他に分類されないもの）</t>
  </si>
  <si>
    <t>廃棄物処理業</t>
  </si>
  <si>
    <t>管理，補助的経済活動を行う事業所（88廃棄物処理業）</t>
  </si>
  <si>
    <t>一般廃棄物処理業</t>
  </si>
  <si>
    <t>し尿収集運搬業</t>
  </si>
  <si>
    <t>し尿処分業</t>
  </si>
  <si>
    <t>浄化槽清掃業</t>
  </si>
  <si>
    <t>浄化槽保守点検業</t>
  </si>
  <si>
    <t>ごみ収集運搬業</t>
  </si>
  <si>
    <t>ごみ処分業</t>
  </si>
  <si>
    <t>清掃事務所</t>
  </si>
  <si>
    <t>産業廃棄物処理業</t>
  </si>
  <si>
    <t>産業廃棄物収集運搬業</t>
  </si>
  <si>
    <t>産業廃棄物処分業</t>
  </si>
  <si>
    <t>特別管理産業廃棄物収集運搬業</t>
  </si>
  <si>
    <t>特別管理産業廃棄物処分業</t>
  </si>
  <si>
    <t>その他の廃棄物処理業</t>
  </si>
  <si>
    <t>死亡獣畜取扱業</t>
  </si>
  <si>
    <t>他に分類されない廃棄物処理業</t>
  </si>
  <si>
    <t>自動車整備業</t>
  </si>
  <si>
    <t>管理，補助的経済活動を行う事業所（89自動車整備業）</t>
  </si>
  <si>
    <t>自動車一般整備業</t>
  </si>
  <si>
    <t>その他の自動車整備業</t>
  </si>
  <si>
    <t>機械等修理業（別掲を除く）</t>
  </si>
  <si>
    <t>管理，補助的経済活動を行う事業所（90機械等修理業）</t>
  </si>
  <si>
    <t>機械修理業（電気機械器具を除く）</t>
  </si>
  <si>
    <t>一般機械修理業（建設・鉱山機械を除く）</t>
  </si>
  <si>
    <t>建設・鉱山機械整備業</t>
  </si>
  <si>
    <t>電気機械器具修理業</t>
  </si>
  <si>
    <t>表具業</t>
  </si>
  <si>
    <t>その他の修理業</t>
  </si>
  <si>
    <t>家具修理業</t>
  </si>
  <si>
    <t>時計修理業</t>
  </si>
  <si>
    <t>履物修理業</t>
  </si>
  <si>
    <t>かじ業</t>
  </si>
  <si>
    <t>他に分類されない修理業</t>
  </si>
  <si>
    <t>職業紹介・労働者派遣業</t>
  </si>
  <si>
    <t>管理，補助的経済活動を行う事業所（91職業紹介・労働者派遣業）</t>
  </si>
  <si>
    <t>職業紹介業</t>
  </si>
  <si>
    <t>労働者派遣業</t>
  </si>
  <si>
    <t>その他の事業サービス業</t>
  </si>
  <si>
    <t>管理，補助的経済活動を行う事業所（92その他の事業サービス業）</t>
  </si>
  <si>
    <t>速記・ワープロ入力・複写業</t>
  </si>
  <si>
    <t>速記・ワープロ入力業</t>
  </si>
  <si>
    <t>複写業</t>
  </si>
  <si>
    <t>建物サービス業</t>
  </si>
  <si>
    <t>ビルメンテナンス業</t>
  </si>
  <si>
    <t>その他の建物サービス業</t>
  </si>
  <si>
    <t>警備業</t>
  </si>
  <si>
    <t>他に分類されない事業サービス業</t>
  </si>
  <si>
    <t>ディスプレイ業</t>
  </si>
  <si>
    <t>産業用設備洗浄業</t>
  </si>
  <si>
    <t>看板書き業</t>
  </si>
  <si>
    <t>コールセンター業</t>
  </si>
  <si>
    <t>他に分類されないその他の事業サービス業</t>
  </si>
  <si>
    <t>政治・経済・文化団体</t>
  </si>
  <si>
    <t>経済団体</t>
  </si>
  <si>
    <t>実業団体</t>
  </si>
  <si>
    <t>同業団体</t>
  </si>
  <si>
    <t>労働団体</t>
  </si>
  <si>
    <t>学術・文化団体</t>
  </si>
  <si>
    <t>学術団体</t>
  </si>
  <si>
    <t>文化団体</t>
  </si>
  <si>
    <t>政治団体</t>
  </si>
  <si>
    <t>他に分類されない非営利的団体</t>
  </si>
  <si>
    <t>宗教</t>
  </si>
  <si>
    <t>神道系宗教</t>
  </si>
  <si>
    <t>神社，神道教会</t>
  </si>
  <si>
    <t>教派事務所</t>
  </si>
  <si>
    <t>仏教系宗教</t>
  </si>
  <si>
    <t>寺院，仏教教会</t>
  </si>
  <si>
    <t>宗派事務所</t>
  </si>
  <si>
    <t>キリスト教系宗教</t>
  </si>
  <si>
    <t>キリスト教教会，修道院</t>
  </si>
  <si>
    <t>教団事務所</t>
  </si>
  <si>
    <t>その他の宗教</t>
  </si>
  <si>
    <t>その他の宗教の教会</t>
  </si>
  <si>
    <t>その他の宗教の教団事務所</t>
  </si>
  <si>
    <t>その他のサービス業</t>
  </si>
  <si>
    <t>管理，補助的経済活動を行う事業所（95その他のサービス業）</t>
  </si>
  <si>
    <t>集会場</t>
  </si>
  <si>
    <t>と畜場</t>
  </si>
  <si>
    <t>他に分類されないサービス業</t>
  </si>
  <si>
    <t>外国公務</t>
  </si>
  <si>
    <t>外国公館</t>
  </si>
  <si>
    <t>その他の外国公務</t>
  </si>
  <si>
    <t>S</t>
  </si>
  <si>
    <t>公務（他に分類されるものを除く）</t>
  </si>
  <si>
    <t>国家公務</t>
  </si>
  <si>
    <t>立法機関</t>
  </si>
  <si>
    <t>司法機関</t>
  </si>
  <si>
    <t>行政機関</t>
  </si>
  <si>
    <t>地方公務</t>
  </si>
  <si>
    <t>都道府県機関</t>
  </si>
  <si>
    <t>市町村機関</t>
  </si>
  <si>
    <t>T</t>
  </si>
  <si>
    <t>分類不能の産業</t>
  </si>
  <si>
    <t>中小企業法上の分類</t>
    <rPh sb="0" eb="2">
      <t>チュウショウ</t>
    </rPh>
    <rPh sb="2" eb="4">
      <t>キギョウ</t>
    </rPh>
    <rPh sb="4" eb="5">
      <t>ホウ</t>
    </rPh>
    <rPh sb="5" eb="6">
      <t>ジョウ</t>
    </rPh>
    <rPh sb="7" eb="9">
      <t>ブンルイ</t>
    </rPh>
    <phoneticPr fontId="58"/>
  </si>
  <si>
    <t>管理，補助的経済活動を行う事業所（50各種商品卸売業）</t>
  </si>
  <si>
    <t>自家用倉庫</t>
  </si>
  <si>
    <t>各種商品卸売業（従業者が常時100人以上のもの）</t>
  </si>
  <si>
    <t>その他の各種商品卸売業</t>
  </si>
  <si>
    <t>管理，補助的経済活動を行う事業所（51繊維・衣服等卸売業）</t>
  </si>
  <si>
    <t>繊維品卸売業（衣服，身の回り品を除く）</t>
  </si>
  <si>
    <t>繊維原料卸売業</t>
  </si>
  <si>
    <t>糸卸売業</t>
  </si>
  <si>
    <t>織物卸売業（室内装飾繊維品を除く）</t>
  </si>
  <si>
    <t>衣服卸売業</t>
  </si>
  <si>
    <t>男子服卸売業</t>
  </si>
  <si>
    <t>婦人・子供服卸売業</t>
  </si>
  <si>
    <t>下着類卸売業</t>
  </si>
  <si>
    <t>その他の衣服卸売業</t>
  </si>
  <si>
    <t>身の回り品卸売業</t>
  </si>
  <si>
    <t>寝具類卸売業</t>
  </si>
  <si>
    <t>靴・履物卸売業</t>
  </si>
  <si>
    <t>かばん・袋物卸売業</t>
  </si>
  <si>
    <t>その他の身の回り品卸売業</t>
  </si>
  <si>
    <t>管理，補助的経済活動を行う事業所（52飲食料品卸売業）</t>
  </si>
  <si>
    <t>農畜産物・水産物卸売業</t>
  </si>
  <si>
    <t>米麦卸売業</t>
  </si>
  <si>
    <t>雑穀・豆類卸売業</t>
  </si>
  <si>
    <t>野菜卸売業</t>
  </si>
  <si>
    <t>果実卸売業</t>
  </si>
  <si>
    <t>食肉卸売業</t>
  </si>
  <si>
    <t>生鮮魚介卸売業</t>
  </si>
  <si>
    <t>その他の農畜産物・水産物卸売業</t>
  </si>
  <si>
    <t>食料・飲料卸売業</t>
  </si>
  <si>
    <t>砂糖・味そ・しょう油卸売業</t>
  </si>
  <si>
    <t>酒類卸売業</t>
  </si>
  <si>
    <t>乾物卸売業</t>
  </si>
  <si>
    <t>菓子・パン類卸売業</t>
  </si>
  <si>
    <t>飲料卸売業（別掲を除く）</t>
  </si>
  <si>
    <t>茶類卸売業</t>
  </si>
  <si>
    <t>牛乳・乳製品卸売業</t>
  </si>
  <si>
    <t>その他の食料・飲料卸売業</t>
  </si>
  <si>
    <t>管理，補助的経済活動を行う事業所（53建築材料，鉱物・金属材料等卸売業）</t>
  </si>
  <si>
    <t>建築材料卸売業</t>
  </si>
  <si>
    <t>木材・竹材卸売業</t>
  </si>
  <si>
    <t>セメント卸売業</t>
  </si>
  <si>
    <t>板ガラス卸売業</t>
  </si>
  <si>
    <t>建築用金属製品卸売業（建築用金物を除く）</t>
  </si>
  <si>
    <t>その他の建築材料卸売業</t>
  </si>
  <si>
    <t>化学製品卸売業</t>
  </si>
  <si>
    <t>塗料卸売業</t>
  </si>
  <si>
    <t>プラスチック卸売業</t>
  </si>
  <si>
    <t>その他の化学製品卸売業</t>
  </si>
  <si>
    <t>石油・鉱物卸売業</t>
  </si>
  <si>
    <t>石油卸売業</t>
  </si>
  <si>
    <t>鉱物卸売業（石油を除く）</t>
  </si>
  <si>
    <t>鉄鋼製品卸売業</t>
  </si>
  <si>
    <t>鉄鋼粗製品卸売業</t>
  </si>
  <si>
    <t>鉄鋼一次製品卸売業</t>
  </si>
  <si>
    <t>その他の鉄鋼製品卸売業</t>
  </si>
  <si>
    <t>非鉄金属卸売業</t>
  </si>
  <si>
    <t>非鉄金属地金卸売業</t>
  </si>
  <si>
    <t>非鉄金属製品卸売業</t>
  </si>
  <si>
    <t>再生資源卸売業</t>
  </si>
  <si>
    <t>空瓶・空缶等空容器卸売業</t>
  </si>
  <si>
    <t>鉄スクラップ卸売業</t>
  </si>
  <si>
    <t>非鉄金属スクラップ卸売業</t>
  </si>
  <si>
    <t>古紙卸売業</t>
  </si>
  <si>
    <t>その他の再生資源卸売業</t>
  </si>
  <si>
    <t>管理，補助的経済活動を行う事業所（54機械器具卸売業）</t>
  </si>
  <si>
    <t>産業機械器具卸売業</t>
  </si>
  <si>
    <t>農業用機械器具卸売業</t>
  </si>
  <si>
    <t>建設機械・鉱山機械卸売業</t>
  </si>
  <si>
    <t>金属加工機械卸売業</t>
  </si>
  <si>
    <t>事務用機械器具卸売業</t>
  </si>
  <si>
    <t>その他の産業機械器具卸売業</t>
  </si>
  <si>
    <t>自動車卸売業</t>
  </si>
  <si>
    <t>自動車卸売業（二輪自動車を含む）</t>
  </si>
  <si>
    <t>自動車部分品・附属品卸売業（中古品を除く）</t>
  </si>
  <si>
    <t>自動車中古部品卸売業</t>
  </si>
  <si>
    <t>電気機械器具卸売業</t>
  </si>
  <si>
    <t>家庭用電気機械器具卸売業</t>
  </si>
  <si>
    <t>電気機械器具卸売業（家庭用電気機械器具を除く）</t>
  </si>
  <si>
    <t>その他の機械器具卸売業</t>
  </si>
  <si>
    <t>輸送用機械器具卸売業（自動車を除く）</t>
  </si>
  <si>
    <t>計量器・理化学機械器具・光学機械器具等卸売業</t>
  </si>
  <si>
    <t>医療用機械器具卸売業（歯科用機械器具を含む）</t>
  </si>
  <si>
    <t>管理，補助的経済活動を行う事業所（55その他の卸売業）</t>
  </si>
  <si>
    <t>家具・建具・じゅう器等卸売業</t>
  </si>
  <si>
    <t>家具・建具卸売業</t>
  </si>
  <si>
    <t>荒物卸売業</t>
  </si>
  <si>
    <t>畳卸売業</t>
  </si>
  <si>
    <t>室内装飾繊維品卸売業</t>
  </si>
  <si>
    <t>陶磁器・ガラス器卸売業</t>
  </si>
  <si>
    <t>その他のじゅう器卸売業</t>
  </si>
  <si>
    <t>医薬品・化粧品等卸売業</t>
  </si>
  <si>
    <t>医薬品卸売業</t>
  </si>
  <si>
    <t>医療用品卸売業</t>
  </si>
  <si>
    <t>化粧品卸売業</t>
  </si>
  <si>
    <t>合成洗剤卸売業</t>
  </si>
  <si>
    <t>紙・紙製品卸売業</t>
  </si>
  <si>
    <t>紙卸売業</t>
  </si>
  <si>
    <t>紙製品卸売業</t>
  </si>
  <si>
    <t>他に分類されない卸売業</t>
  </si>
  <si>
    <t>金物卸売業</t>
  </si>
  <si>
    <t>肥料・飼料卸売業</t>
  </si>
  <si>
    <t>スポーツ用品卸売業</t>
  </si>
  <si>
    <t>娯楽用品・がん具卸売業</t>
  </si>
  <si>
    <t>たばこ卸売業</t>
  </si>
  <si>
    <t>ジュエリー製品卸売業</t>
  </si>
  <si>
    <t>書籍・雑誌卸売業</t>
  </si>
  <si>
    <t>代理商，仲立業</t>
  </si>
  <si>
    <t>他に分類されないその他の卸売業</t>
  </si>
  <si>
    <t>管理，補助的経済活動を行う事業所（56各種商品小売業）</t>
  </si>
  <si>
    <t>百貨店，総合スーパー</t>
  </si>
  <si>
    <t>その他の各種商品小売業（従業者が常時50人未満のもの）</t>
  </si>
  <si>
    <t>管理，補助的経済活動を行う事業所（57織物・衣服・身の回り品小売業）</t>
  </si>
  <si>
    <t>呉服・服地・寝具小売業</t>
  </si>
  <si>
    <t>呉服・服地小売業</t>
  </si>
  <si>
    <t>寝具小売業</t>
  </si>
  <si>
    <t>男子服小売業</t>
  </si>
  <si>
    <t>婦人・子供服小売業</t>
  </si>
  <si>
    <t>婦人服小売業</t>
  </si>
  <si>
    <t>子供服小売業</t>
  </si>
  <si>
    <t>靴・履物小売業</t>
  </si>
  <si>
    <t>靴小売業</t>
  </si>
  <si>
    <t>履物小売業（靴を除く）</t>
  </si>
  <si>
    <t>その他の織物・衣服・身の回り品小売業</t>
  </si>
  <si>
    <t>かばん・袋物小売業</t>
  </si>
  <si>
    <t>下着類小売業</t>
  </si>
  <si>
    <t>洋品雑貨・小間物小売業</t>
  </si>
  <si>
    <t>他に分類されない織物・衣服・身の回り品小売業</t>
  </si>
  <si>
    <t>管理，補助的経済活動を行う事業所（58飲食料品小売業）</t>
  </si>
  <si>
    <t>各種食料品小売業</t>
  </si>
  <si>
    <t>野菜・果実小売業</t>
  </si>
  <si>
    <t>野菜小売業</t>
  </si>
  <si>
    <t>果実小売業</t>
  </si>
  <si>
    <t>食肉小売業</t>
  </si>
  <si>
    <t>食肉小売業（卵，鳥肉を除く）</t>
  </si>
  <si>
    <t>卵・鳥肉小売業</t>
  </si>
  <si>
    <t>鮮魚小売業</t>
  </si>
  <si>
    <t>酒小売業</t>
  </si>
  <si>
    <t>菓子・パン小売業</t>
  </si>
  <si>
    <t>菓子小売業（製造小売）</t>
  </si>
  <si>
    <t>菓子小売業（製造小売でないもの）</t>
  </si>
  <si>
    <t>パン小売業（製造小売）</t>
  </si>
  <si>
    <t>パン小売業（製造小売でないもの）</t>
  </si>
  <si>
    <t>その他の飲食料品小売業</t>
  </si>
  <si>
    <t>コンビニエンスストア（飲食料品を中心とするものに限る）</t>
  </si>
  <si>
    <t>牛乳小売業</t>
  </si>
  <si>
    <t>飲料小売業（別掲を除く）</t>
  </si>
  <si>
    <t>茶類小売業</t>
  </si>
  <si>
    <t>料理品小売業</t>
  </si>
  <si>
    <t>米穀類小売業</t>
  </si>
  <si>
    <t>豆腐・かまぼこ等加工食品小売業</t>
  </si>
  <si>
    <t>乾物小売業</t>
  </si>
  <si>
    <t>他に分類されない飲食料品小売業</t>
  </si>
  <si>
    <t>管理，補助的経済活動を行う事業所（59機械器具小売業）</t>
  </si>
  <si>
    <t>自動車小売業</t>
  </si>
  <si>
    <t>自動車（新車）小売業</t>
  </si>
  <si>
    <t>中古自動車小売業</t>
  </si>
  <si>
    <t>自動車部分品・附属品小売業</t>
  </si>
  <si>
    <t>二輪自動車小売業（原動機付自転車を含む）</t>
  </si>
  <si>
    <t>自転車小売業</t>
  </si>
  <si>
    <t>機械器具小売業（自動車，自転車を除く）</t>
  </si>
  <si>
    <t>電気機械器具小売業（中古品を除く）</t>
  </si>
  <si>
    <t>電気事務機械器具小売業（中古品を除く）</t>
  </si>
  <si>
    <t>中古電気製品小売業</t>
  </si>
  <si>
    <t>その他の機械器具小売業</t>
  </si>
  <si>
    <t>管理，補助的経済活動を行う事業所（60その他の小売業）</t>
  </si>
  <si>
    <t>家具・建具・畳小売業</t>
  </si>
  <si>
    <t>家具小売業</t>
  </si>
  <si>
    <t>建具小売業</t>
  </si>
  <si>
    <t>畳小売業</t>
  </si>
  <si>
    <t>宗教用具小売業</t>
  </si>
  <si>
    <t>じゅう器小売業</t>
  </si>
  <si>
    <t>金物小売業</t>
  </si>
  <si>
    <t>荒物小売業</t>
  </si>
  <si>
    <t>陶磁器・ガラス器小売業</t>
  </si>
  <si>
    <t>他に分類されないじゅう器小売業</t>
  </si>
  <si>
    <t>医薬品・化粧品小売業</t>
  </si>
  <si>
    <t>ドラッグストア</t>
  </si>
  <si>
    <t>医薬品小売業（調剤薬局を除く）</t>
  </si>
  <si>
    <t>調剤薬局</t>
  </si>
  <si>
    <t>化粧品小売業</t>
  </si>
  <si>
    <t>農耕用品小売業</t>
  </si>
  <si>
    <t>農業用機械器具小売業</t>
  </si>
  <si>
    <t>苗・種子小売業</t>
  </si>
  <si>
    <t>肥料・飼料小売業</t>
  </si>
  <si>
    <t>燃料小売業</t>
  </si>
  <si>
    <t>ガソリンスタンド</t>
  </si>
  <si>
    <t>燃料小売業（ガソリンスタンドを除く）</t>
  </si>
  <si>
    <t>書籍・文房具小売業</t>
  </si>
  <si>
    <t>書籍・雑誌小売業（古本を除く）</t>
  </si>
  <si>
    <t>古本小売業</t>
  </si>
  <si>
    <t>新聞小売業</t>
  </si>
  <si>
    <t>紙・文房具小売業</t>
  </si>
  <si>
    <t>スポーツ用品・がん具・娯楽用品・楽器小売業</t>
  </si>
  <si>
    <t>スポーツ用品小売業</t>
  </si>
  <si>
    <t>がん具・娯楽用品小売業</t>
  </si>
  <si>
    <t>楽器小売業</t>
  </si>
  <si>
    <t>写真機・時計・眼鏡小売業</t>
  </si>
  <si>
    <t>写真機・写真材料小売業</t>
  </si>
  <si>
    <t>時計・眼鏡・光学機械小売業</t>
  </si>
  <si>
    <t>他に分類されない小売業</t>
  </si>
  <si>
    <t>ホームセンター</t>
  </si>
  <si>
    <t>たばこ・喫煙具専門小売業</t>
  </si>
  <si>
    <t>花・植木小売業</t>
  </si>
  <si>
    <t>建築材料小売業</t>
  </si>
  <si>
    <t>ジュエリー製品小売業</t>
  </si>
  <si>
    <t>ペット・ペット用品小売業</t>
  </si>
  <si>
    <t>骨とう品小売業</t>
  </si>
  <si>
    <t>中古品小売業（骨とう品を除く）</t>
  </si>
  <si>
    <t>他に分類されないその他の小売業</t>
  </si>
  <si>
    <t>管理，補助的経済活動を行う事業所（61無店舗小売業）</t>
  </si>
  <si>
    <t>通信販売・訪問販売小売業</t>
  </si>
  <si>
    <t>無店舗小売業（各種商品小売）</t>
  </si>
  <si>
    <t>無店舗小売業（織物・衣服・身の回り品小売）</t>
  </si>
  <si>
    <t>無店舗小売業（飲食料品小売）</t>
  </si>
  <si>
    <t>無店舗小売業（機械器具小売）</t>
  </si>
  <si>
    <t>無店舗小売業（その他の小売）</t>
  </si>
  <si>
    <t>自動販売機による小売業</t>
  </si>
  <si>
    <t>その他の無店舗小売業</t>
  </si>
  <si>
    <t>管理，補助的経済活動を行う事業所（76飲食店）</t>
  </si>
  <si>
    <t>食堂，レストラン（専門料理店を除く）</t>
  </si>
  <si>
    <t>専門料理店</t>
  </si>
  <si>
    <t>日本料理店</t>
  </si>
  <si>
    <t>料亭</t>
  </si>
  <si>
    <t>中華料理店</t>
  </si>
  <si>
    <t>ラーメン店</t>
  </si>
  <si>
    <t>焼肉店</t>
  </si>
  <si>
    <t>その他の専門料理店</t>
  </si>
  <si>
    <t>そば・うどん店</t>
  </si>
  <si>
    <t>すし店</t>
  </si>
  <si>
    <t>酒場，ビヤホール</t>
  </si>
  <si>
    <t>バー，キャバレー，ナイトクラブ</t>
  </si>
  <si>
    <t>喫茶店</t>
  </si>
  <si>
    <t>その他の飲食店</t>
  </si>
  <si>
    <t>ハンバーガー店</t>
  </si>
  <si>
    <t>お好み焼・焼きそば・たこ焼店</t>
  </si>
  <si>
    <t>他に分類されない飲食店</t>
  </si>
  <si>
    <t>管理，補助的経済活動を行う事業所（77持ち帰り・配達飲食サービス業）</t>
  </si>
  <si>
    <t>持ち帰り飲食サービス業</t>
  </si>
  <si>
    <t>配達飲食サービス業</t>
  </si>
  <si>
    <t>卸売業</t>
    <rPh sb="0" eb="3">
      <t>オロシウリギョウ</t>
    </rPh>
    <phoneticPr fontId="58"/>
  </si>
  <si>
    <t>小売業</t>
    <rPh sb="0" eb="3">
      <t>コウリギョウ</t>
    </rPh>
    <phoneticPr fontId="58"/>
  </si>
  <si>
    <t>サービス業</t>
    <rPh sb="4" eb="5">
      <t>ギョウ</t>
    </rPh>
    <phoneticPr fontId="58"/>
  </si>
  <si>
    <t>製造業・その他</t>
    <rPh sb="0" eb="3">
      <t>セイゾウギョウ</t>
    </rPh>
    <rPh sb="6" eb="7">
      <t>タ</t>
    </rPh>
    <phoneticPr fontId="58"/>
  </si>
  <si>
    <t>中小企業法上の分類</t>
    <phoneticPr fontId="58"/>
  </si>
  <si>
    <t>大分類コード</t>
    <phoneticPr fontId="58"/>
  </si>
  <si>
    <t>資本金の額または出資の額の総額</t>
    <rPh sb="0" eb="3">
      <t>シホンキン</t>
    </rPh>
    <rPh sb="4" eb="5">
      <t>ガク</t>
    </rPh>
    <rPh sb="8" eb="10">
      <t>シュッシ</t>
    </rPh>
    <rPh sb="11" eb="12">
      <t>ガク</t>
    </rPh>
    <rPh sb="13" eb="15">
      <t>ソウガク</t>
    </rPh>
    <phoneticPr fontId="58"/>
  </si>
  <si>
    <t>常時使用する従業員の数</t>
    <rPh sb="0" eb="1">
      <t>ジョウ</t>
    </rPh>
    <rPh sb="1" eb="2">
      <t>ジ</t>
    </rPh>
    <rPh sb="2" eb="4">
      <t>シヨウ</t>
    </rPh>
    <rPh sb="6" eb="9">
      <t>ジュウギョウイン</t>
    </rPh>
    <rPh sb="10" eb="11">
      <t>カズ</t>
    </rPh>
    <phoneticPr fontId="58"/>
  </si>
  <si>
    <t>3億円以下</t>
    <rPh sb="1" eb="3">
      <t>オクエン</t>
    </rPh>
    <rPh sb="3" eb="5">
      <t>イカ</t>
    </rPh>
    <phoneticPr fontId="58"/>
  </si>
  <si>
    <t>1億円以下</t>
    <rPh sb="1" eb="3">
      <t>オクエン</t>
    </rPh>
    <rPh sb="3" eb="5">
      <t>イカ</t>
    </rPh>
    <phoneticPr fontId="58"/>
  </si>
  <si>
    <t>5千万円以下</t>
    <rPh sb="1" eb="3">
      <t>センマン</t>
    </rPh>
    <rPh sb="3" eb="4">
      <t>エン</t>
    </rPh>
    <rPh sb="4" eb="6">
      <t>イカ</t>
    </rPh>
    <phoneticPr fontId="58"/>
  </si>
  <si>
    <t>5千万円以下</t>
    <rPh sb="1" eb="4">
      <t>センマンエン</t>
    </rPh>
    <rPh sb="4" eb="6">
      <t>イカ</t>
    </rPh>
    <phoneticPr fontId="58"/>
  </si>
  <si>
    <t>300人以下</t>
    <rPh sb="3" eb="4">
      <t>ニン</t>
    </rPh>
    <rPh sb="4" eb="6">
      <t>イカ</t>
    </rPh>
    <phoneticPr fontId="58"/>
  </si>
  <si>
    <t>100人以下</t>
    <rPh sb="3" eb="4">
      <t>ニン</t>
    </rPh>
    <rPh sb="4" eb="6">
      <t>イカ</t>
    </rPh>
    <phoneticPr fontId="58"/>
  </si>
  <si>
    <t>50人以下</t>
    <rPh sb="2" eb="3">
      <t>ニン</t>
    </rPh>
    <rPh sb="3" eb="5">
      <t>イカ</t>
    </rPh>
    <phoneticPr fontId="58"/>
  </si>
  <si>
    <t>実施期間（開始）</t>
    <rPh sb="0" eb="2">
      <t>ジッシ</t>
    </rPh>
    <rPh sb="2" eb="4">
      <t>キカン</t>
    </rPh>
    <rPh sb="5" eb="7">
      <t>カイシ</t>
    </rPh>
    <phoneticPr fontId="15"/>
  </si>
  <si>
    <t>実施期間（終了）</t>
    <rPh sb="0" eb="2">
      <t>ジッシ</t>
    </rPh>
    <rPh sb="2" eb="4">
      <t>キカン</t>
    </rPh>
    <rPh sb="5" eb="7">
      <t>シュウリョウ</t>
    </rPh>
    <phoneticPr fontId="15"/>
  </si>
  <si>
    <t>日本標準産業分類</t>
    <rPh sb="0" eb="2">
      <t>ニホン</t>
    </rPh>
    <rPh sb="2" eb="4">
      <t>ヒョウジュン</t>
    </rPh>
    <rPh sb="4" eb="6">
      <t>サンギョウ</t>
    </rPh>
    <rPh sb="6" eb="8">
      <t>ブンルイ</t>
    </rPh>
    <phoneticPr fontId="58"/>
  </si>
  <si>
    <t>中小企業法上の分類</t>
    <rPh sb="0" eb="6">
      <t>チュウショウキギョウホウジョウ</t>
    </rPh>
    <rPh sb="7" eb="9">
      <t>ブンルイ</t>
    </rPh>
    <phoneticPr fontId="58"/>
  </si>
  <si>
    <t>（５）蓄電池（ハイブリッドパワコン一体型タイプ）</t>
    <rPh sb="3" eb="6">
      <t>チクデンチ</t>
    </rPh>
    <rPh sb="17" eb="20">
      <t>イッタイガタ</t>
    </rPh>
    <phoneticPr fontId="20"/>
  </si>
  <si>
    <t>合計</t>
    <rPh sb="0" eb="2">
      <t>ゴウケイ</t>
    </rPh>
    <phoneticPr fontId="65"/>
  </si>
  <si>
    <t>以上の事項全てを満たすことを誓約いたします。</t>
    <phoneticPr fontId="58"/>
  </si>
  <si>
    <t>５　地産地消型再エネ増強プロジェクト助成金交付要綱、その他法令の規程を遵守することを誓約いたします。</t>
    <rPh sb="2" eb="6">
      <t>チサンチショウ</t>
    </rPh>
    <rPh sb="6" eb="7">
      <t>ガタ</t>
    </rPh>
    <rPh sb="7" eb="8">
      <t>サイ</t>
    </rPh>
    <rPh sb="10" eb="12">
      <t>ゾウキョウ</t>
    </rPh>
    <rPh sb="18" eb="20">
      <t>ジョセイ</t>
    </rPh>
    <rPh sb="20" eb="21">
      <t>キン</t>
    </rPh>
    <rPh sb="21" eb="23">
      <t>コウフ</t>
    </rPh>
    <rPh sb="23" eb="25">
      <t>ヨウコウ</t>
    </rPh>
    <rPh sb="42" eb="44">
      <t>セイヤク</t>
    </rPh>
    <phoneticPr fontId="58"/>
  </si>
  <si>
    <t>６　本申請書は、事実に基づき、申請者の不利益にならない範囲において訂正される可能性があることについて同意いたします。</t>
    <phoneticPr fontId="58"/>
  </si>
  <si>
    <t>（共同申請者）</t>
    <rPh sb="5" eb="6">
      <t>モノ</t>
    </rPh>
    <phoneticPr fontId="15"/>
  </si>
  <si>
    <t>（手続代行者）</t>
    <rPh sb="1" eb="3">
      <t>テツヅ</t>
    </rPh>
    <rPh sb="3" eb="5">
      <t>ダイコウ</t>
    </rPh>
    <rPh sb="5" eb="6">
      <t>シャ</t>
    </rPh>
    <phoneticPr fontId="15"/>
  </si>
  <si>
    <t>助成金等の交付機関名称</t>
    <rPh sb="3" eb="4">
      <t>トウ</t>
    </rPh>
    <rPh sb="5" eb="7">
      <t>コウフ</t>
    </rPh>
    <rPh sb="7" eb="9">
      <t>キカン</t>
    </rPh>
    <rPh sb="9" eb="11">
      <t>メイショウ</t>
    </rPh>
    <phoneticPr fontId="15"/>
  </si>
  <si>
    <t>　　「需要先の年間想定電力消費量」に対する「年間想定発電電力量」の比率</t>
    <rPh sb="3" eb="5">
      <t>ジュヨウ</t>
    </rPh>
    <rPh sb="5" eb="6">
      <t>サキ</t>
    </rPh>
    <rPh sb="7" eb="9">
      <t>ネンカン</t>
    </rPh>
    <rPh sb="9" eb="11">
      <t>ソウテイ</t>
    </rPh>
    <rPh sb="11" eb="13">
      <t>デンリョク</t>
    </rPh>
    <rPh sb="13" eb="16">
      <t>ショウヒリョウ</t>
    </rPh>
    <rPh sb="16" eb="17">
      <t>リキリョウ</t>
    </rPh>
    <rPh sb="26" eb="28">
      <t>ハツデン</t>
    </rPh>
    <rPh sb="33" eb="35">
      <t>ヒリツ</t>
    </rPh>
    <phoneticPr fontId="15"/>
  </si>
  <si>
    <t>ｈ/年</t>
    <rPh sb="2" eb="3">
      <t>ネン</t>
    </rPh>
    <phoneticPr fontId="32"/>
  </si>
  <si>
    <t>←”申請要件を満たさないため申請不可”と表示された場合、交付申請の要件から外れています。</t>
    <rPh sb="2" eb="4">
      <t>シンセイ</t>
    </rPh>
    <rPh sb="4" eb="6">
      <t>ヨウケン</t>
    </rPh>
    <rPh sb="7" eb="8">
      <t>ミ</t>
    </rPh>
    <rPh sb="14" eb="16">
      <t>シンセイ</t>
    </rPh>
    <rPh sb="16" eb="18">
      <t>フカ</t>
    </rPh>
    <rPh sb="20" eb="22">
      <t>ヒョウジ</t>
    </rPh>
    <rPh sb="25" eb="27">
      <t>バアイ</t>
    </rPh>
    <rPh sb="28" eb="30">
      <t>コウフ</t>
    </rPh>
    <rPh sb="30" eb="32">
      <t>シンセイ</t>
    </rPh>
    <rPh sb="33" eb="35">
      <t>ヨウケン</t>
    </rPh>
    <rPh sb="37" eb="38">
      <t>ハズ</t>
    </rPh>
    <phoneticPr fontId="32"/>
  </si>
  <si>
    <t>※蓄電池専用パワーコンディショナーは記載しないこと。</t>
    <rPh sb="1" eb="4">
      <t>チクデンチ</t>
    </rPh>
    <rPh sb="4" eb="6">
      <t>センヨウ</t>
    </rPh>
    <rPh sb="18" eb="20">
      <t>キサイ</t>
    </rPh>
    <phoneticPr fontId="15"/>
  </si>
  <si>
    <t>４　当該申請した事業は、取得財産等の処分制限がかかる期間において「再生可能エネルギー電気の利用の促進に関する特別措置法」（平成23年法律第108号）第９条第４項の認定を受けないことに同意いたします。</t>
    <rPh sb="45" eb="47">
      <t>リヨウ</t>
    </rPh>
    <rPh sb="48" eb="50">
      <t>ソクシン</t>
    </rPh>
    <phoneticPr fontId="15"/>
  </si>
  <si>
    <t>MJ/N㎥</t>
  </si>
  <si>
    <t>第２号様式（第８条関係)</t>
    <rPh sb="0" eb="1">
      <t>ダイ</t>
    </rPh>
    <rPh sb="2" eb="3">
      <t>ゴウ</t>
    </rPh>
    <rPh sb="3" eb="5">
      <t>ヨウシキ</t>
    </rPh>
    <phoneticPr fontId="15"/>
  </si>
  <si>
    <t>誓　　約　　書</t>
    <rPh sb="0" eb="1">
      <t>チカイ</t>
    </rPh>
    <rPh sb="3" eb="4">
      <t>ヤク</t>
    </rPh>
    <rPh sb="6" eb="7">
      <t>ショ</t>
    </rPh>
    <phoneticPr fontId="15"/>
  </si>
  <si>
    <t>公益財団法人　東京都環境公社</t>
    <rPh sb="0" eb="2">
      <t>コウエキ</t>
    </rPh>
    <rPh sb="2" eb="4">
      <t>ザイダン</t>
    </rPh>
    <rPh sb="4" eb="6">
      <t>ホウジン</t>
    </rPh>
    <phoneticPr fontId="15"/>
  </si>
  <si>
    <t>　理事長　殿</t>
    <rPh sb="1" eb="4">
      <t>リジチョウ</t>
    </rPh>
    <rPh sb="5" eb="6">
      <t>トノ</t>
    </rPh>
    <phoneticPr fontId="15"/>
  </si>
  <si>
    <t>３　貴公社理事長又は東京都が必要と認めた場合には、暴力団関係者であるか否かの確認のため、警視庁へ照会がなされることに同意いたします。</t>
    <phoneticPr fontId="15"/>
  </si>
  <si>
    <t>※　この誓約書における「暴力団関係者」とは、次に掲げる者をいう。</t>
    <rPh sb="4" eb="7">
      <t>セイヤクショ</t>
    </rPh>
    <rPh sb="12" eb="15">
      <t>ボウリョクダン</t>
    </rPh>
    <rPh sb="15" eb="18">
      <t>カンケイシャ</t>
    </rPh>
    <phoneticPr fontId="15"/>
  </si>
  <si>
    <t>・暴力団又は暴力団員が実質的に経営を支配する法人等に所属する者</t>
    <rPh sb="1" eb="4">
      <t>ボウリョクダン</t>
    </rPh>
    <rPh sb="4" eb="5">
      <t>マタ</t>
    </rPh>
    <rPh sb="6" eb="9">
      <t>ボウリョクダン</t>
    </rPh>
    <rPh sb="9" eb="10">
      <t>イン</t>
    </rPh>
    <rPh sb="11" eb="14">
      <t>ジッシツテキ</t>
    </rPh>
    <rPh sb="15" eb="17">
      <t>ケイエイ</t>
    </rPh>
    <rPh sb="18" eb="20">
      <t>シハイ</t>
    </rPh>
    <rPh sb="22" eb="24">
      <t>ホウジン</t>
    </rPh>
    <rPh sb="24" eb="25">
      <t>トウ</t>
    </rPh>
    <rPh sb="26" eb="28">
      <t>ショゾク</t>
    </rPh>
    <rPh sb="30" eb="31">
      <t>シャ</t>
    </rPh>
    <phoneticPr fontId="15"/>
  </si>
  <si>
    <t>・暴力団又は暴力団員を不当に利用していると認められる者</t>
    <rPh sb="1" eb="4">
      <t>ボウリョクダン</t>
    </rPh>
    <rPh sb="4" eb="5">
      <t>マタ</t>
    </rPh>
    <rPh sb="6" eb="9">
      <t>ボウリョクダン</t>
    </rPh>
    <rPh sb="9" eb="10">
      <t>イン</t>
    </rPh>
    <rPh sb="11" eb="13">
      <t>フトウ</t>
    </rPh>
    <rPh sb="14" eb="16">
      <t>リヨウ</t>
    </rPh>
    <rPh sb="21" eb="22">
      <t>ミト</t>
    </rPh>
    <rPh sb="26" eb="27">
      <t>モノ</t>
    </rPh>
    <phoneticPr fontId="15"/>
  </si>
  <si>
    <t>・暴力団の維持、運営に協力し、又は関与していると認められる者</t>
    <rPh sb="1" eb="4">
      <t>ボウリョクダン</t>
    </rPh>
    <rPh sb="5" eb="7">
      <t>イジ</t>
    </rPh>
    <rPh sb="8" eb="10">
      <t>ウンエイ</t>
    </rPh>
    <rPh sb="11" eb="13">
      <t>キョウリョク</t>
    </rPh>
    <rPh sb="15" eb="16">
      <t>マタ</t>
    </rPh>
    <rPh sb="17" eb="19">
      <t>カンヨ</t>
    </rPh>
    <rPh sb="24" eb="25">
      <t>ミト</t>
    </rPh>
    <rPh sb="29" eb="30">
      <t>モノ</t>
    </rPh>
    <phoneticPr fontId="15"/>
  </si>
  <si>
    <t>・暴力団又は暴力団員と社会的に非難されるべき関係を有していると認められる者</t>
    <rPh sb="1" eb="4">
      <t>ボウリョクダン</t>
    </rPh>
    <rPh sb="4" eb="5">
      <t>マタ</t>
    </rPh>
    <rPh sb="6" eb="9">
      <t>ボウリョクダン</t>
    </rPh>
    <rPh sb="9" eb="10">
      <t>イン</t>
    </rPh>
    <rPh sb="11" eb="14">
      <t>シャカイテキ</t>
    </rPh>
    <rPh sb="15" eb="17">
      <t>ヒナン</t>
    </rPh>
    <rPh sb="22" eb="24">
      <t>カンケイ</t>
    </rPh>
    <rPh sb="25" eb="26">
      <t>ユウ</t>
    </rPh>
    <rPh sb="31" eb="32">
      <t>ミト</t>
    </rPh>
    <rPh sb="36" eb="37">
      <t>シャ</t>
    </rPh>
    <phoneticPr fontId="15"/>
  </si>
  <si>
    <t>年</t>
    <rPh sb="0" eb="1">
      <t>ネン</t>
    </rPh>
    <phoneticPr fontId="15"/>
  </si>
  <si>
    <t>代表者の職・氏名</t>
    <rPh sb="0" eb="3">
      <t>ダイヒョウシャ</t>
    </rPh>
    <rPh sb="4" eb="5">
      <t>ショク</t>
    </rPh>
    <rPh sb="6" eb="8">
      <t>シメイ</t>
    </rPh>
    <phoneticPr fontId="15"/>
  </si>
  <si>
    <t>設備の仕様が確認できるURL</t>
    <rPh sb="0" eb="2">
      <t>セツビ</t>
    </rPh>
    <rPh sb="3" eb="5">
      <t>シヨウ</t>
    </rPh>
    <rPh sb="6" eb="8">
      <t>カクニン</t>
    </rPh>
    <phoneticPr fontId="15"/>
  </si>
  <si>
    <t>（１）需要先の想定電力消費量と想定発電電力量等（月別、年間の消費量、発電量）</t>
    <rPh sb="3" eb="5">
      <t>ジュヨウ</t>
    </rPh>
    <rPh sb="5" eb="6">
      <t>サキ</t>
    </rPh>
    <rPh sb="7" eb="9">
      <t>ソウテイ</t>
    </rPh>
    <rPh sb="9" eb="11">
      <t>デンリョク</t>
    </rPh>
    <rPh sb="11" eb="14">
      <t>ショウヒリョウ</t>
    </rPh>
    <rPh sb="15" eb="17">
      <t>ソウテイ</t>
    </rPh>
    <rPh sb="17" eb="19">
      <t>ハツデン</t>
    </rPh>
    <rPh sb="19" eb="21">
      <t>デンリョク</t>
    </rPh>
    <rPh sb="21" eb="22">
      <t>リョウ</t>
    </rPh>
    <rPh sb="22" eb="23">
      <t>トウ</t>
    </rPh>
    <rPh sb="24" eb="26">
      <t>ツキベツ</t>
    </rPh>
    <rPh sb="27" eb="29">
      <t>ネンカン</t>
    </rPh>
    <rPh sb="30" eb="33">
      <t>ショウヒリョウ</t>
    </rPh>
    <rPh sb="34" eb="36">
      <t>ハツデン</t>
    </rPh>
    <rPh sb="36" eb="37">
      <t>リョウ</t>
    </rPh>
    <rPh sb="37" eb="38">
      <t>デンリョウ</t>
    </rPh>
    <phoneticPr fontId="15"/>
  </si>
  <si>
    <t>電力消費量（kWh）（Ａ）</t>
    <rPh sb="0" eb="2">
      <t>デンリョク</t>
    </rPh>
    <rPh sb="2" eb="5">
      <t>ショウヒリョウ</t>
    </rPh>
    <phoneticPr fontId="15"/>
  </si>
  <si>
    <t>発電電力量（kWh）（Ｂ）</t>
    <rPh sb="0" eb="2">
      <t>ハツデン</t>
    </rPh>
    <rPh sb="2" eb="4">
      <t>デンリョク</t>
    </rPh>
    <rPh sb="4" eb="5">
      <t>リョウ</t>
    </rPh>
    <rPh sb="10" eb="11">
      <t>デンリョウ</t>
    </rPh>
    <phoneticPr fontId="15"/>
  </si>
  <si>
    <t>電力料金
（円）（Ａ’）</t>
    <rPh sb="0" eb="2">
      <t>デンリョク</t>
    </rPh>
    <rPh sb="2" eb="4">
      <t>リョウキン</t>
    </rPh>
    <rPh sb="6" eb="7">
      <t>エン</t>
    </rPh>
    <rPh sb="8" eb="9">
      <t>デンリョウ</t>
    </rPh>
    <phoneticPr fontId="15"/>
  </si>
  <si>
    <t>・需要先の年間想定電力料金(A’)</t>
    <rPh sb="1" eb="3">
      <t>ジュヨウ</t>
    </rPh>
    <rPh sb="3" eb="4">
      <t>サキ</t>
    </rPh>
    <rPh sb="5" eb="7">
      <t>ネンカン</t>
    </rPh>
    <rPh sb="7" eb="9">
      <t>ソウテイ</t>
    </rPh>
    <rPh sb="9" eb="11">
      <t>デンリョク</t>
    </rPh>
    <rPh sb="11" eb="13">
      <t>リョウキン</t>
    </rPh>
    <phoneticPr fontId="15"/>
  </si>
  <si>
    <t>円/年</t>
    <rPh sb="0" eb="1">
      <t>エン</t>
    </rPh>
    <rPh sb="2" eb="3">
      <t>ネン</t>
    </rPh>
    <phoneticPr fontId="15"/>
  </si>
  <si>
    <t>円/kWｈ</t>
    <rPh sb="0" eb="1">
      <t>エン</t>
    </rPh>
    <phoneticPr fontId="15"/>
  </si>
  <si>
    <t>・想定年間電力購入費削減額</t>
    <rPh sb="1" eb="10">
      <t>ソウテイネンカンデンリョクコウニュウヒ</t>
    </rPh>
    <rPh sb="10" eb="13">
      <t>サクゲンガク</t>
    </rPh>
    <phoneticPr fontId="32"/>
  </si>
  <si>
    <t>電力消費量（kWh）（A）</t>
    <rPh sb="0" eb="2">
      <t>デンリョク</t>
    </rPh>
    <rPh sb="2" eb="5">
      <t>ショウヒリョウ</t>
    </rPh>
    <phoneticPr fontId="15"/>
  </si>
  <si>
    <t>電力料金
（円）（A’）</t>
    <rPh sb="0" eb="2">
      <t>デンリョク</t>
    </rPh>
    <rPh sb="2" eb="4">
      <t>リョウキン</t>
    </rPh>
    <rPh sb="6" eb="7">
      <t>エン</t>
    </rPh>
    <rPh sb="8" eb="9">
      <t>デンリョウ</t>
    </rPh>
    <phoneticPr fontId="15"/>
  </si>
  <si>
    <t>発電電力量（kWh）（B）</t>
    <rPh sb="0" eb="2">
      <t>ハツデン</t>
    </rPh>
    <rPh sb="2" eb="4">
      <t>デンリョク</t>
    </rPh>
    <rPh sb="4" eb="5">
      <t>リョウ</t>
    </rPh>
    <rPh sb="10" eb="11">
      <t>デンリョウ</t>
    </rPh>
    <phoneticPr fontId="15"/>
  </si>
  <si>
    <t>差（A－B）</t>
    <rPh sb="0" eb="1">
      <t>サ</t>
    </rPh>
    <phoneticPr fontId="15"/>
  </si>
  <si>
    <t>・想定電力単価（C）＝（A’÷A）</t>
    <rPh sb="1" eb="3">
      <t>ソウテイ</t>
    </rPh>
    <rPh sb="3" eb="7">
      <t>デンリョクタンカ</t>
    </rPh>
    <phoneticPr fontId="32"/>
  </si>
  <si>
    <t>　（B×C）</t>
    <phoneticPr fontId="32"/>
  </si>
  <si>
    <t>円</t>
    <rPh sb="0" eb="1">
      <t>エン</t>
    </rPh>
    <phoneticPr fontId="15"/>
  </si>
  <si>
    <t>　※太陽電池モジュールとパワーコンディショナのいずれか低い方の出力。</t>
    <rPh sb="2" eb="4">
      <t>タイヨウ</t>
    </rPh>
    <rPh sb="4" eb="6">
      <t>デンチ</t>
    </rPh>
    <rPh sb="27" eb="28">
      <t>ヒク</t>
    </rPh>
    <rPh sb="29" eb="30">
      <t>ホウ</t>
    </rPh>
    <rPh sb="31" eb="33">
      <t>シュツリョク</t>
    </rPh>
    <phoneticPr fontId="15"/>
  </si>
  <si>
    <t>設備の仕様が確認できるURL</t>
    <phoneticPr fontId="32"/>
  </si>
  <si>
    <t>　　　（1.0kW以上の場合は、小数点以下切り捨て、1.0kW未満の場合は小数点第2位を切り捨て）</t>
    <rPh sb="31" eb="33">
      <t>ミマン</t>
    </rPh>
    <rPh sb="34" eb="36">
      <t>バアイ</t>
    </rPh>
    <rPh sb="37" eb="41">
      <t>ショウスウテンダイ</t>
    </rPh>
    <rPh sb="42" eb="43">
      <t>イ</t>
    </rPh>
    <rPh sb="44" eb="45">
      <t>キ</t>
    </rPh>
    <rPh sb="46" eb="47">
      <t>ス</t>
    </rPh>
    <phoneticPr fontId="15"/>
  </si>
  <si>
    <t>※発電総出力1,000kW以下</t>
    <rPh sb="1" eb="3">
      <t>ハツデン</t>
    </rPh>
    <rPh sb="3" eb="4">
      <t>ソウ</t>
    </rPh>
    <rPh sb="4" eb="6">
      <t>シュツリョク</t>
    </rPh>
    <rPh sb="13" eb="15">
      <t>イカ</t>
    </rPh>
    <phoneticPr fontId="32"/>
  </si>
  <si>
    <t>全体の事業費及び助成金申請額</t>
    <rPh sb="0" eb="2">
      <t>ゼンタイ</t>
    </rPh>
    <rPh sb="3" eb="5">
      <t>ジギョウ</t>
    </rPh>
    <rPh sb="5" eb="6">
      <t>ヒ</t>
    </rPh>
    <rPh sb="6" eb="7">
      <t>オヨ</t>
    </rPh>
    <rPh sb="8" eb="11">
      <t>ジョセイキン</t>
    </rPh>
    <rPh sb="11" eb="13">
      <t>シンセイ</t>
    </rPh>
    <rPh sb="13" eb="14">
      <t>ガク</t>
    </rPh>
    <phoneticPr fontId="65"/>
  </si>
  <si>
    <t>交付申請</t>
    <rPh sb="0" eb="2">
      <t>コウフ</t>
    </rPh>
    <rPh sb="2" eb="4">
      <t>シンセイ</t>
    </rPh>
    <phoneticPr fontId="65"/>
  </si>
  <si>
    <t>区分</t>
    <rPh sb="0" eb="2">
      <t>クブン</t>
    </rPh>
    <phoneticPr fontId="65"/>
  </si>
  <si>
    <t>合算上限額</t>
    <rPh sb="0" eb="2">
      <t>ガッサン</t>
    </rPh>
    <rPh sb="2" eb="5">
      <t>ジョウゲンガク</t>
    </rPh>
    <phoneticPr fontId="65"/>
  </si>
  <si>
    <t>申請区分を選択してください</t>
    <rPh sb="0" eb="2">
      <t>シンセイ</t>
    </rPh>
    <rPh sb="2" eb="4">
      <t>クブン</t>
    </rPh>
    <rPh sb="5" eb="7">
      <t>センタク</t>
    </rPh>
    <phoneticPr fontId="65"/>
  </si>
  <si>
    <t>都の助成対象となる国等補助交付額</t>
    <rPh sb="0" eb="1">
      <t>ト</t>
    </rPh>
    <rPh sb="2" eb="4">
      <t>ジョセイ</t>
    </rPh>
    <rPh sb="4" eb="6">
      <t>タイショウ</t>
    </rPh>
    <rPh sb="9" eb="10">
      <t>クニ</t>
    </rPh>
    <rPh sb="10" eb="11">
      <t>トウ</t>
    </rPh>
    <rPh sb="11" eb="13">
      <t>ホジョ</t>
    </rPh>
    <rPh sb="13" eb="16">
      <t>コウフガク</t>
    </rPh>
    <phoneticPr fontId="65"/>
  </si>
  <si>
    <t>国等補助控除無し都助成対象経費</t>
    <rPh sb="0" eb="1">
      <t>クニ</t>
    </rPh>
    <rPh sb="1" eb="2">
      <t>トウ</t>
    </rPh>
    <rPh sb="2" eb="4">
      <t>ホジョ</t>
    </rPh>
    <rPh sb="4" eb="6">
      <t>コウジョ</t>
    </rPh>
    <rPh sb="6" eb="7">
      <t>ナ</t>
    </rPh>
    <rPh sb="8" eb="9">
      <t>ト</t>
    </rPh>
    <rPh sb="9" eb="11">
      <t>ジョセイ</t>
    </rPh>
    <rPh sb="11" eb="13">
      <t>タイショウ</t>
    </rPh>
    <rPh sb="13" eb="15">
      <t>ケイヒ</t>
    </rPh>
    <phoneticPr fontId="65"/>
  </si>
  <si>
    <t>国等補助控除後の都助成対象</t>
    <rPh sb="0" eb="1">
      <t>クニ</t>
    </rPh>
    <rPh sb="1" eb="2">
      <t>トウ</t>
    </rPh>
    <rPh sb="2" eb="4">
      <t>ホジョ</t>
    </rPh>
    <rPh sb="4" eb="6">
      <t>コウジョ</t>
    </rPh>
    <rPh sb="6" eb="7">
      <t>ゴ</t>
    </rPh>
    <rPh sb="8" eb="9">
      <t>ト</t>
    </rPh>
    <rPh sb="9" eb="11">
      <t>ジョセイ</t>
    </rPh>
    <rPh sb="11" eb="13">
      <t>タイショウ</t>
    </rPh>
    <phoneticPr fontId="65"/>
  </si>
  <si>
    <t>都仮算定
助成金額</t>
    <rPh sb="0" eb="1">
      <t>ト</t>
    </rPh>
    <rPh sb="1" eb="2">
      <t>カリ</t>
    </rPh>
    <rPh sb="2" eb="4">
      <t>サンテイ</t>
    </rPh>
    <rPh sb="5" eb="7">
      <t>ジョセイ</t>
    </rPh>
    <rPh sb="7" eb="9">
      <t>キンガク</t>
    </rPh>
    <phoneticPr fontId="65"/>
  </si>
  <si>
    <t>設備の種類</t>
    <rPh sb="0" eb="2">
      <t>セツビ</t>
    </rPh>
    <rPh sb="3" eb="5">
      <t>シュルイ</t>
    </rPh>
    <phoneticPr fontId="65"/>
  </si>
  <si>
    <t>都の助成対象となる国等補助交付額</t>
    <phoneticPr fontId="65"/>
  </si>
  <si>
    <t>国等補助控除無し都助成対象経費</t>
    <phoneticPr fontId="65"/>
  </si>
  <si>
    <t>国等補助控除後の都助成対象</t>
    <phoneticPr fontId="65"/>
  </si>
  <si>
    <t>都助成
交付申請額</t>
    <rPh sb="0" eb="1">
      <t>ト</t>
    </rPh>
    <rPh sb="4" eb="6">
      <t>コウフ</t>
    </rPh>
    <rPh sb="6" eb="8">
      <t>シンセイ</t>
    </rPh>
    <rPh sb="8" eb="9">
      <t>ガク</t>
    </rPh>
    <phoneticPr fontId="11"/>
  </si>
  <si>
    <t>交付申請額</t>
    <rPh sb="0" eb="2">
      <t>コウフ</t>
    </rPh>
    <rPh sb="2" eb="4">
      <t>シンセイ</t>
    </rPh>
    <rPh sb="4" eb="5">
      <t>ガク</t>
    </rPh>
    <phoneticPr fontId="65"/>
  </si>
  <si>
    <t>助成事業に要する経費</t>
    <rPh sb="0" eb="2">
      <t>ジョセイ</t>
    </rPh>
    <rPh sb="2" eb="4">
      <t>ジギョウ</t>
    </rPh>
    <rPh sb="5" eb="6">
      <t>ヨウ</t>
    </rPh>
    <rPh sb="8" eb="10">
      <t>ケイヒ</t>
    </rPh>
    <phoneticPr fontId="65"/>
  </si>
  <si>
    <t>都の助成対象となる国等補助</t>
    <rPh sb="0" eb="1">
      <t>ト</t>
    </rPh>
    <rPh sb="2" eb="4">
      <t>ジョセイ</t>
    </rPh>
    <rPh sb="4" eb="6">
      <t>タイショウ</t>
    </rPh>
    <rPh sb="9" eb="10">
      <t>クニ</t>
    </rPh>
    <rPh sb="10" eb="11">
      <t>トウ</t>
    </rPh>
    <rPh sb="11" eb="13">
      <t>ホジョ</t>
    </rPh>
    <phoneticPr fontId="65"/>
  </si>
  <si>
    <t>計画変更</t>
    <rPh sb="0" eb="2">
      <t>ケイカク</t>
    </rPh>
    <rPh sb="2" eb="4">
      <t>ヘンコウ</t>
    </rPh>
    <phoneticPr fontId="65"/>
  </si>
  <si>
    <t>実績報告</t>
    <rPh sb="0" eb="2">
      <t>ジッセキ</t>
    </rPh>
    <rPh sb="2" eb="4">
      <t>ホウコク</t>
    </rPh>
    <phoneticPr fontId="65"/>
  </si>
  <si>
    <t>都助成
実績報告額</t>
    <phoneticPr fontId="11"/>
  </si>
  <si>
    <t>実績報告額</t>
    <rPh sb="0" eb="2">
      <t>ジッセキ</t>
    </rPh>
    <rPh sb="2" eb="4">
      <t>ホウコク</t>
    </rPh>
    <rPh sb="4" eb="5">
      <t>ガク</t>
    </rPh>
    <phoneticPr fontId="65"/>
  </si>
  <si>
    <t>備考欄</t>
    <rPh sb="0" eb="2">
      <t>ビコウ</t>
    </rPh>
    <rPh sb="2" eb="3">
      <t>ラン</t>
    </rPh>
    <phoneticPr fontId="65"/>
  </si>
  <si>
    <t>太陽光発電</t>
    <rPh sb="0" eb="3">
      <t>タイヨウコウ</t>
    </rPh>
    <rPh sb="3" eb="5">
      <t>ハツデン</t>
    </rPh>
    <phoneticPr fontId="65"/>
  </si>
  <si>
    <t>国等補助</t>
    <rPh sb="0" eb="1">
      <t>クニ</t>
    </rPh>
    <rPh sb="1" eb="2">
      <t>トウ</t>
    </rPh>
    <rPh sb="2" eb="4">
      <t>ホジョ</t>
    </rPh>
    <phoneticPr fontId="65"/>
  </si>
  <si>
    <t>都助成</t>
    <rPh sb="0" eb="1">
      <t>ト</t>
    </rPh>
    <rPh sb="1" eb="3">
      <t>ジョセイ</t>
    </rPh>
    <phoneticPr fontId="65"/>
  </si>
  <si>
    <t>備考</t>
    <rPh sb="0" eb="2">
      <t>ビコウ</t>
    </rPh>
    <phoneticPr fontId="65"/>
  </si>
  <si>
    <t>明細番号</t>
    <rPh sb="0" eb="2">
      <t>メイサイ</t>
    </rPh>
    <rPh sb="2" eb="4">
      <t>バンゴウ</t>
    </rPh>
    <phoneticPr fontId="65"/>
  </si>
  <si>
    <t>金額</t>
    <rPh sb="0" eb="2">
      <t>キンガク</t>
    </rPh>
    <phoneticPr fontId="65"/>
  </si>
  <si>
    <t>消費税</t>
    <rPh sb="0" eb="3">
      <t>ショウヒゼイ</t>
    </rPh>
    <phoneticPr fontId="65"/>
  </si>
  <si>
    <t>年間削減
電力料金</t>
    <rPh sb="0" eb="2">
      <t>ネンカン</t>
    </rPh>
    <rPh sb="2" eb="4">
      <t>サクゲン</t>
    </rPh>
    <rPh sb="5" eb="7">
      <t>デンリョク</t>
    </rPh>
    <rPh sb="7" eb="9">
      <t>リョウキン</t>
    </rPh>
    <phoneticPr fontId="65"/>
  </si>
  <si>
    <t>投資回収年数</t>
    <rPh sb="0" eb="2">
      <t>トウシ</t>
    </rPh>
    <rPh sb="2" eb="4">
      <t>カイシュウ</t>
    </rPh>
    <rPh sb="4" eb="6">
      <t>ネンスウ</t>
    </rPh>
    <phoneticPr fontId="65"/>
  </si>
  <si>
    <t>助成金額</t>
    <rPh sb="0" eb="4">
      <t>ジョセイキンガク</t>
    </rPh>
    <phoneticPr fontId="65"/>
  </si>
  <si>
    <t>年</t>
    <rPh sb="0" eb="1">
      <t>ネン</t>
    </rPh>
    <phoneticPr fontId="65"/>
  </si>
  <si>
    <t>月</t>
    <rPh sb="0" eb="1">
      <t>ガツ</t>
    </rPh>
    <phoneticPr fontId="65"/>
  </si>
  <si>
    <t>日</t>
    <rPh sb="0" eb="1">
      <t>ニチ</t>
    </rPh>
    <phoneticPr fontId="65"/>
  </si>
  <si>
    <t>公益財団法人 東京都環境公社</t>
    <rPh sb="0" eb="2">
      <t>コウエキ</t>
    </rPh>
    <phoneticPr fontId="15"/>
  </si>
  <si>
    <t>（助成事業者）</t>
    <phoneticPr fontId="65"/>
  </si>
  <si>
    <t>住　　所</t>
    <phoneticPr fontId="65"/>
  </si>
  <si>
    <t>名　　称</t>
    <rPh sb="0" eb="1">
      <t>メイ</t>
    </rPh>
    <rPh sb="3" eb="4">
      <t>ショウ</t>
    </rPh>
    <phoneticPr fontId="15"/>
  </si>
  <si>
    <t>日付</t>
    <rPh sb="0" eb="1">
      <t>ニチ</t>
    </rPh>
    <rPh sb="1" eb="2">
      <t>ヅケ</t>
    </rPh>
    <phoneticPr fontId="65"/>
  </si>
  <si>
    <t>都環公地温第</t>
    <rPh sb="0" eb="1">
      <t>ト</t>
    </rPh>
    <rPh sb="1" eb="2">
      <t>ワ</t>
    </rPh>
    <rPh sb="2" eb="3">
      <t>コウ</t>
    </rPh>
    <rPh sb="3" eb="4">
      <t>チ</t>
    </rPh>
    <rPh sb="4" eb="5">
      <t>オン</t>
    </rPh>
    <rPh sb="5" eb="6">
      <t>ダイ</t>
    </rPh>
    <phoneticPr fontId="65"/>
  </si>
  <si>
    <t>号で交付決定の通知を受けた</t>
    <rPh sb="7" eb="9">
      <t>ツウチ</t>
    </rPh>
    <rPh sb="10" eb="11">
      <t>ウ</t>
    </rPh>
    <phoneticPr fontId="65"/>
  </si>
  <si>
    <t>記</t>
    <rPh sb="0" eb="1">
      <t>キ</t>
    </rPh>
    <phoneticPr fontId="65"/>
  </si>
  <si>
    <t>）</t>
    <phoneticPr fontId="65"/>
  </si>
  <si>
    <t>月</t>
    <rPh sb="0" eb="1">
      <t>ガツ</t>
    </rPh>
    <phoneticPr fontId="15"/>
  </si>
  <si>
    <t>日</t>
    <rPh sb="0" eb="1">
      <t>ニチ</t>
    </rPh>
    <phoneticPr fontId="15"/>
  </si>
  <si>
    <t>（助成事業者）</t>
    <rPh sb="1" eb="3">
      <t>ジョセイ</t>
    </rPh>
    <rPh sb="3" eb="5">
      <t>ジギョウ</t>
    </rPh>
    <rPh sb="5" eb="6">
      <t>シャ</t>
    </rPh>
    <phoneticPr fontId="15"/>
  </si>
  <si>
    <t>住　　所</t>
  </si>
  <si>
    <t>　</t>
    <phoneticPr fontId="65"/>
  </si>
  <si>
    <t xml:space="preserve">   </t>
    <phoneticPr fontId="65"/>
  </si>
  <si>
    <t xml:space="preserve">理事長 殿 </t>
    <phoneticPr fontId="65"/>
  </si>
  <si>
    <t>（共同申請者）</t>
    <rPh sb="1" eb="3">
      <t>キョウドウ</t>
    </rPh>
    <rPh sb="3" eb="6">
      <t>シンセイシャ</t>
    </rPh>
    <phoneticPr fontId="15"/>
  </si>
  <si>
    <t>助成金交付申請撤回届出書</t>
    <rPh sb="2" eb="3">
      <t>キン</t>
    </rPh>
    <rPh sb="3" eb="5">
      <t>コウフ</t>
    </rPh>
    <rPh sb="5" eb="7">
      <t>シンセイ</t>
    </rPh>
    <rPh sb="7" eb="9">
      <t>テッカイ</t>
    </rPh>
    <rPh sb="9" eb="12">
      <t>トドケデショ</t>
    </rPh>
    <phoneticPr fontId="15"/>
  </si>
  <si>
    <t>交付申請年月日</t>
    <rPh sb="0" eb="2">
      <t>コウフ</t>
    </rPh>
    <rPh sb="2" eb="4">
      <t>シンセイ</t>
    </rPh>
    <rPh sb="4" eb="7">
      <t>ネンガッピ</t>
    </rPh>
    <phoneticPr fontId="15"/>
  </si>
  <si>
    <t>撤回の理由</t>
    <rPh sb="0" eb="2">
      <t>テッカイ</t>
    </rPh>
    <rPh sb="3" eb="5">
      <t>リユウ</t>
    </rPh>
    <phoneticPr fontId="65"/>
  </si>
  <si>
    <t>会社名</t>
    <rPh sb="0" eb="3">
      <t>カイシャメイ</t>
    </rPh>
    <phoneticPr fontId="65"/>
  </si>
  <si>
    <t>部課名</t>
    <rPh sb="0" eb="1">
      <t>ブ</t>
    </rPh>
    <rPh sb="1" eb="2">
      <t>カ</t>
    </rPh>
    <rPh sb="2" eb="3">
      <t>メイ</t>
    </rPh>
    <phoneticPr fontId="65"/>
  </si>
  <si>
    <t>担当者氏名</t>
    <rPh sb="0" eb="3">
      <t>タントウシャ</t>
    </rPh>
    <rPh sb="3" eb="5">
      <t>シメイ</t>
    </rPh>
    <phoneticPr fontId="65"/>
  </si>
  <si>
    <t>（電話番号</t>
    <rPh sb="1" eb="3">
      <t>デンワ</t>
    </rPh>
    <rPh sb="3" eb="5">
      <t>バンゴウ</t>
    </rPh>
    <phoneticPr fontId="65"/>
  </si>
  <si>
    <t>（Ｅ-mail</t>
    <phoneticPr fontId="65"/>
  </si>
  <si>
    <t>理事長 殿</t>
    <phoneticPr fontId="65"/>
  </si>
  <si>
    <t xml:space="preserve">号で交付決定の通知を受けた </t>
    <rPh sb="7" eb="9">
      <t>ツウチ</t>
    </rPh>
    <rPh sb="10" eb="11">
      <t>ウ</t>
    </rPh>
    <phoneticPr fontId="65"/>
  </si>
  <si>
    <t>承継前の助成事業者</t>
    <rPh sb="2" eb="3">
      <t>マエ</t>
    </rPh>
    <rPh sb="6" eb="8">
      <t>ジギョウ</t>
    </rPh>
    <rPh sb="8" eb="9">
      <t>シャ</t>
    </rPh>
    <phoneticPr fontId="15"/>
  </si>
  <si>
    <t>住　　所</t>
    <rPh sb="0" eb="1">
      <t>ジュウ</t>
    </rPh>
    <rPh sb="3" eb="4">
      <t>ショ</t>
    </rPh>
    <phoneticPr fontId="65"/>
  </si>
  <si>
    <t>承継の理由</t>
    <rPh sb="3" eb="5">
      <t>リユウ</t>
    </rPh>
    <phoneticPr fontId="65"/>
  </si>
  <si>
    <t>承継後の総括的連絡先</t>
    <rPh sb="2" eb="3">
      <t>ゴ</t>
    </rPh>
    <rPh sb="4" eb="6">
      <t>ソウカツ</t>
    </rPh>
    <rPh sb="6" eb="7">
      <t>テキ</t>
    </rPh>
    <rPh sb="7" eb="10">
      <t>レンラクサキ</t>
    </rPh>
    <phoneticPr fontId="65"/>
  </si>
  <si>
    <t>※助成事業の承継が確認できる書類を添付すること。</t>
    <rPh sb="3" eb="5">
      <t>ジギョウ</t>
    </rPh>
    <rPh sb="9" eb="11">
      <t>カクニン</t>
    </rPh>
    <rPh sb="14" eb="16">
      <t>ショルイ</t>
    </rPh>
    <rPh sb="17" eb="19">
      <t>テンプ</t>
    </rPh>
    <phoneticPr fontId="65"/>
  </si>
  <si>
    <t>　理事長 殿</t>
    <rPh sb="1" eb="4">
      <t>リジチョウ</t>
    </rPh>
    <rPh sb="5" eb="6">
      <t>ドノ</t>
    </rPh>
    <phoneticPr fontId="15"/>
  </si>
  <si>
    <t>（共同申請者）</t>
    <rPh sb="5" eb="6">
      <t>シャ</t>
    </rPh>
    <phoneticPr fontId="15"/>
  </si>
  <si>
    <t>変更の内容</t>
    <rPh sb="0" eb="2">
      <t>ヘンコウ</t>
    </rPh>
    <rPh sb="3" eb="5">
      <t>ナイヨウ</t>
    </rPh>
    <phoneticPr fontId="15"/>
  </si>
  <si>
    <t>変更の理由</t>
    <rPh sb="0" eb="2">
      <t>ヘンコウ</t>
    </rPh>
    <rPh sb="3" eb="5">
      <t>リユウ</t>
    </rPh>
    <phoneticPr fontId="65"/>
  </si>
  <si>
    <t>変更による影響</t>
    <rPh sb="0" eb="2">
      <t>ヘンコウ</t>
    </rPh>
    <rPh sb="5" eb="7">
      <t>エイキョウ</t>
    </rPh>
    <phoneticPr fontId="65"/>
  </si>
  <si>
    <t>変更後の助成事業に要する経費等</t>
    <rPh sb="0" eb="2">
      <t>ヘンコウ</t>
    </rPh>
    <rPh sb="2" eb="3">
      <t>ゴ</t>
    </rPh>
    <rPh sb="6" eb="8">
      <t>ジギョウ</t>
    </rPh>
    <rPh sb="9" eb="10">
      <t>ヨウ</t>
    </rPh>
    <rPh sb="12" eb="14">
      <t>ケイヒ</t>
    </rPh>
    <rPh sb="14" eb="15">
      <t>トウ</t>
    </rPh>
    <phoneticPr fontId="65"/>
  </si>
  <si>
    <t>※　変更の内容について、詳細を説明する資料を添付すること。</t>
    <rPh sb="2" eb="4">
      <t>ヘンコウ</t>
    </rPh>
    <rPh sb="5" eb="7">
      <t>ナイヨウ</t>
    </rPh>
    <rPh sb="12" eb="14">
      <t>ショウサイ</t>
    </rPh>
    <rPh sb="15" eb="17">
      <t>セツメイ</t>
    </rPh>
    <rPh sb="19" eb="21">
      <t>シリョウ</t>
    </rPh>
    <rPh sb="22" eb="24">
      <t>テンプ</t>
    </rPh>
    <phoneticPr fontId="65"/>
  </si>
  <si>
    <t>事業者情報の変更届出書</t>
    <rPh sb="0" eb="2">
      <t>ジギョウ</t>
    </rPh>
    <rPh sb="2" eb="3">
      <t>シャ</t>
    </rPh>
    <rPh sb="3" eb="5">
      <t>ジョウホウ</t>
    </rPh>
    <rPh sb="6" eb="8">
      <t>ヘンコウ</t>
    </rPh>
    <rPh sb="8" eb="11">
      <t>トドケデショ</t>
    </rPh>
    <phoneticPr fontId="15"/>
  </si>
  <si>
    <t>変更事項</t>
    <rPh sb="0" eb="2">
      <t>ヘンコウ</t>
    </rPh>
    <rPh sb="2" eb="4">
      <t>ジコウ</t>
    </rPh>
    <phoneticPr fontId="65"/>
  </si>
  <si>
    <t>変更前</t>
    <rPh sb="0" eb="2">
      <t>ヘンコウ</t>
    </rPh>
    <rPh sb="2" eb="3">
      <t>マエ</t>
    </rPh>
    <phoneticPr fontId="65"/>
  </si>
  <si>
    <t>変更後</t>
    <rPh sb="0" eb="2">
      <t>ヘンコウ</t>
    </rPh>
    <rPh sb="2" eb="3">
      <t>ゴ</t>
    </rPh>
    <phoneticPr fontId="65"/>
  </si>
  <si>
    <t>（該当のものに○）</t>
    <rPh sb="1" eb="3">
      <t>ガイトウ</t>
    </rPh>
    <phoneticPr fontId="65"/>
  </si>
  <si>
    <t>（変更事項のみ記載）</t>
    <rPh sb="1" eb="3">
      <t>ヘンコウ</t>
    </rPh>
    <rPh sb="3" eb="5">
      <t>ジコウ</t>
    </rPh>
    <rPh sb="7" eb="9">
      <t>キサイ</t>
    </rPh>
    <phoneticPr fontId="65"/>
  </si>
  <si>
    <t>１　法人登記住所の変更</t>
    <rPh sb="2" eb="4">
      <t>ホウジン</t>
    </rPh>
    <rPh sb="4" eb="6">
      <t>トウキ</t>
    </rPh>
    <rPh sb="6" eb="8">
      <t>ジュウショ</t>
    </rPh>
    <rPh sb="9" eb="11">
      <t>ヘンコウ</t>
    </rPh>
    <phoneticPr fontId="15"/>
  </si>
  <si>
    <t>２　組織変更（株式会社化など）</t>
    <rPh sb="2" eb="4">
      <t>ソシキ</t>
    </rPh>
    <rPh sb="4" eb="6">
      <t>ヘンコウ</t>
    </rPh>
    <rPh sb="7" eb="12">
      <t>カブシキガイシャカ</t>
    </rPh>
    <phoneticPr fontId="65"/>
  </si>
  <si>
    <t>３　代表者変更</t>
    <rPh sb="2" eb="5">
      <t>ダイヒョウシャ</t>
    </rPh>
    <rPh sb="5" eb="7">
      <t>ヘンコウ</t>
    </rPh>
    <phoneticPr fontId="65"/>
  </si>
  <si>
    <t>４　その他</t>
    <rPh sb="4" eb="5">
      <t>タ</t>
    </rPh>
    <phoneticPr fontId="65"/>
  </si>
  <si>
    <t>（注）本様式の他に、変更内容が確認できる書類を必ず添付すること。（登記簿謄本、定款等）</t>
    <rPh sb="1" eb="2">
      <t>チュウ</t>
    </rPh>
    <rPh sb="3" eb="4">
      <t>ホン</t>
    </rPh>
    <rPh sb="4" eb="6">
      <t>ヨウシキ</t>
    </rPh>
    <rPh sb="7" eb="8">
      <t>ホカ</t>
    </rPh>
    <rPh sb="10" eb="12">
      <t>ヘンコウ</t>
    </rPh>
    <rPh sb="12" eb="14">
      <t>ナイヨウ</t>
    </rPh>
    <rPh sb="15" eb="17">
      <t>カクニン</t>
    </rPh>
    <rPh sb="20" eb="22">
      <t>ショルイ</t>
    </rPh>
    <rPh sb="23" eb="24">
      <t>カナラ</t>
    </rPh>
    <rPh sb="25" eb="27">
      <t>テンプ</t>
    </rPh>
    <rPh sb="33" eb="36">
      <t>トウキボ</t>
    </rPh>
    <rPh sb="36" eb="38">
      <t>トウホン</t>
    </rPh>
    <rPh sb="39" eb="41">
      <t>テイカン</t>
    </rPh>
    <rPh sb="41" eb="42">
      <t>トウ</t>
    </rPh>
    <phoneticPr fontId="65"/>
  </si>
  <si>
    <t>理事長 殿</t>
    <rPh sb="0" eb="3">
      <t>リジチョウ</t>
    </rPh>
    <rPh sb="4" eb="5">
      <t>ドノ</t>
    </rPh>
    <phoneticPr fontId="15"/>
  </si>
  <si>
    <t>（共同申請者）</t>
    <rPh sb="3" eb="6">
      <t>シンセイシャ</t>
    </rPh>
    <phoneticPr fontId="15"/>
  </si>
  <si>
    <t>号で交付決定の通知を受けた事業に</t>
    <phoneticPr fontId="65"/>
  </si>
  <si>
    <t>中止（廃止）の理由</t>
    <rPh sb="0" eb="2">
      <t>チュウシ</t>
    </rPh>
    <rPh sb="3" eb="5">
      <t>ハイシ</t>
    </rPh>
    <rPh sb="7" eb="9">
      <t>リユウ</t>
    </rPh>
    <phoneticPr fontId="15"/>
  </si>
  <si>
    <t>金</t>
    <rPh sb="0" eb="1">
      <t>キン</t>
    </rPh>
    <phoneticPr fontId="65"/>
  </si>
  <si>
    <t>円</t>
    <rPh sb="0" eb="1">
      <t>エン</t>
    </rPh>
    <phoneticPr fontId="65"/>
  </si>
  <si>
    <t>（助成事業者）</t>
    <phoneticPr fontId="82"/>
  </si>
  <si>
    <t>住　　所</t>
    <phoneticPr fontId="82"/>
  </si>
  <si>
    <t>助成金返還報告書</t>
    <rPh sb="2" eb="3">
      <t>キン</t>
    </rPh>
    <rPh sb="3" eb="5">
      <t>ヘンカン</t>
    </rPh>
    <rPh sb="5" eb="8">
      <t>ホウコクショ</t>
    </rPh>
    <phoneticPr fontId="15"/>
  </si>
  <si>
    <t>既に交付を受けている
助成金額</t>
    <rPh sb="0" eb="1">
      <t>スデ</t>
    </rPh>
    <rPh sb="2" eb="4">
      <t>コウフ</t>
    </rPh>
    <rPh sb="5" eb="6">
      <t>ウ</t>
    </rPh>
    <rPh sb="13" eb="15">
      <t>キンガク</t>
    </rPh>
    <phoneticPr fontId="65"/>
  </si>
  <si>
    <t>返還を請求された
年月日及び金額</t>
    <rPh sb="0" eb="2">
      <t>ヘンカン</t>
    </rPh>
    <rPh sb="3" eb="5">
      <t>セイキュウ</t>
    </rPh>
    <rPh sb="9" eb="12">
      <t>ネンガッピ</t>
    </rPh>
    <rPh sb="12" eb="13">
      <t>オヨ</t>
    </rPh>
    <rPh sb="14" eb="16">
      <t>キンガク</t>
    </rPh>
    <phoneticPr fontId="65"/>
  </si>
  <si>
    <t>令和</t>
    <rPh sb="0" eb="2">
      <t>レイワ</t>
    </rPh>
    <phoneticPr fontId="65"/>
  </si>
  <si>
    <t>返還した
年月日及び金額</t>
    <rPh sb="0" eb="2">
      <t>ヘンカン</t>
    </rPh>
    <rPh sb="5" eb="8">
      <t>ネンガッピ</t>
    </rPh>
    <rPh sb="8" eb="9">
      <t>オヨ</t>
    </rPh>
    <rPh sb="10" eb="12">
      <t>キンガク</t>
    </rPh>
    <phoneticPr fontId="65"/>
  </si>
  <si>
    <t>（１）返還金</t>
    <rPh sb="3" eb="6">
      <t>ヘンカンキン</t>
    </rPh>
    <phoneticPr fontId="65"/>
  </si>
  <si>
    <t>（２）加算金</t>
    <rPh sb="3" eb="6">
      <t>カサンキン</t>
    </rPh>
    <phoneticPr fontId="65"/>
  </si>
  <si>
    <t>（３）延滞金</t>
    <rPh sb="3" eb="6">
      <t>エンタイキン</t>
    </rPh>
    <phoneticPr fontId="65"/>
  </si>
  <si>
    <t>添付資料</t>
    <rPh sb="0" eb="2">
      <t>テンプ</t>
    </rPh>
    <rPh sb="2" eb="4">
      <t>シリョウ</t>
    </rPh>
    <phoneticPr fontId="65"/>
  </si>
  <si>
    <t>・加算金及び延滞金の算出根拠資料</t>
    <rPh sb="1" eb="4">
      <t>カサンキン</t>
    </rPh>
    <rPh sb="4" eb="5">
      <t>オヨ</t>
    </rPh>
    <rPh sb="6" eb="9">
      <t>エンタイキン</t>
    </rPh>
    <rPh sb="10" eb="12">
      <t>サンシュツ</t>
    </rPh>
    <rPh sb="12" eb="14">
      <t>コンキョ</t>
    </rPh>
    <rPh sb="14" eb="16">
      <t>シリョウ</t>
    </rPh>
    <phoneticPr fontId="65"/>
  </si>
  <si>
    <t>未納返還金額</t>
    <rPh sb="0" eb="2">
      <t>ミノウ</t>
    </rPh>
    <rPh sb="2" eb="4">
      <t>ヘンカン</t>
    </rPh>
    <rPh sb="4" eb="6">
      <t>キンガク</t>
    </rPh>
    <phoneticPr fontId="65"/>
  </si>
  <si>
    <t>所有者変更承認申請書</t>
    <rPh sb="0" eb="3">
      <t>ショユウシャ</t>
    </rPh>
    <rPh sb="3" eb="5">
      <t>ヘンコウ</t>
    </rPh>
    <rPh sb="5" eb="7">
      <t>ショウニン</t>
    </rPh>
    <rPh sb="7" eb="10">
      <t>シンセイショ</t>
    </rPh>
    <phoneticPr fontId="15"/>
  </si>
  <si>
    <t>号で交付額確定の通知を受けた事業</t>
    <rPh sb="4" eb="5">
      <t>ガク</t>
    </rPh>
    <rPh sb="5" eb="7">
      <t>カクテイ</t>
    </rPh>
    <phoneticPr fontId="65"/>
  </si>
  <si>
    <t>助成事業者名</t>
    <rPh sb="2" eb="4">
      <t>ジギョウ</t>
    </rPh>
    <rPh sb="4" eb="5">
      <t>シャ</t>
    </rPh>
    <rPh sb="5" eb="6">
      <t>メイ</t>
    </rPh>
    <phoneticPr fontId="65"/>
  </si>
  <si>
    <t>電話番号</t>
    <rPh sb="0" eb="2">
      <t>デンワ</t>
    </rPh>
    <rPh sb="2" eb="4">
      <t>バンゴウ</t>
    </rPh>
    <phoneticPr fontId="65"/>
  </si>
  <si>
    <t>変更理由</t>
    <rPh sb="0" eb="2">
      <t>ヘンコウ</t>
    </rPh>
    <rPh sb="2" eb="4">
      <t>リユウ</t>
    </rPh>
    <phoneticPr fontId="65"/>
  </si>
  <si>
    <t>変更年月日</t>
    <rPh sb="0" eb="2">
      <t>ヘンコウ</t>
    </rPh>
    <rPh sb="2" eb="5">
      <t>ネンガッピ</t>
    </rPh>
    <phoneticPr fontId="65"/>
  </si>
  <si>
    <t>月</t>
    <rPh sb="0" eb="1">
      <t>ツキ</t>
    </rPh>
    <phoneticPr fontId="65"/>
  </si>
  <si>
    <t>【助成金の交付に伴う義務】</t>
    <rPh sb="3" eb="4">
      <t>キン</t>
    </rPh>
    <rPh sb="5" eb="7">
      <t>コウフ</t>
    </rPh>
    <rPh sb="8" eb="9">
      <t>トモナ</t>
    </rPh>
    <rPh sb="10" eb="12">
      <t>ギム</t>
    </rPh>
    <phoneticPr fontId="15"/>
  </si>
  <si>
    <t>　　　　</t>
    <phoneticPr fontId="65"/>
  </si>
  <si>
    <t>承諾します</t>
    <rPh sb="0" eb="2">
      <t>ショウダク</t>
    </rPh>
    <phoneticPr fontId="65"/>
  </si>
  <si>
    <t>助成対象設備の所有者の変更に伴い、交付要綱に定められた本助成金の交付に伴う全ての条件、義務等についても、助成対象設備の変更後の所有者に移転することを承諾します。</t>
    <rPh sb="2" eb="4">
      <t>タイショウ</t>
    </rPh>
    <rPh sb="4" eb="6">
      <t>セツビ</t>
    </rPh>
    <rPh sb="7" eb="10">
      <t>ショユウシャ</t>
    </rPh>
    <rPh sb="11" eb="13">
      <t>ヘンコウ</t>
    </rPh>
    <rPh sb="14" eb="15">
      <t>トモナ</t>
    </rPh>
    <rPh sb="17" eb="19">
      <t>コウフ</t>
    </rPh>
    <rPh sb="19" eb="21">
      <t>ヨウコウ</t>
    </rPh>
    <rPh sb="22" eb="23">
      <t>サダ</t>
    </rPh>
    <rPh sb="27" eb="28">
      <t>ホン</t>
    </rPh>
    <rPh sb="28" eb="31">
      <t>ジョセイキン</t>
    </rPh>
    <rPh sb="32" eb="34">
      <t>コウフ</t>
    </rPh>
    <rPh sb="35" eb="36">
      <t>トモナ</t>
    </rPh>
    <rPh sb="37" eb="38">
      <t>スベ</t>
    </rPh>
    <rPh sb="40" eb="42">
      <t>ジョウケン</t>
    </rPh>
    <rPh sb="43" eb="45">
      <t>ギム</t>
    </rPh>
    <rPh sb="45" eb="46">
      <t>ナド</t>
    </rPh>
    <rPh sb="54" eb="56">
      <t>タイショウ</t>
    </rPh>
    <rPh sb="56" eb="58">
      <t>セツビ</t>
    </rPh>
    <rPh sb="59" eb="61">
      <t>ヘンコウ</t>
    </rPh>
    <rPh sb="61" eb="62">
      <t>ゴ</t>
    </rPh>
    <rPh sb="63" eb="66">
      <t>ショユウシャ</t>
    </rPh>
    <rPh sb="67" eb="69">
      <t>イテン</t>
    </rPh>
    <rPh sb="74" eb="76">
      <t>ショウダク</t>
    </rPh>
    <phoneticPr fontId="15"/>
  </si>
  <si>
    <t>取得財産等処分承認申請書</t>
    <rPh sb="0" eb="2">
      <t>シュトク</t>
    </rPh>
    <rPh sb="2" eb="4">
      <t>ザイサン</t>
    </rPh>
    <rPh sb="4" eb="5">
      <t>トウ</t>
    </rPh>
    <rPh sb="5" eb="7">
      <t>ショブン</t>
    </rPh>
    <rPh sb="7" eb="9">
      <t>ショウニン</t>
    </rPh>
    <rPh sb="9" eb="12">
      <t>シンセイショ</t>
    </rPh>
    <phoneticPr fontId="15"/>
  </si>
  <si>
    <t>号で交付額確定の通知を受</t>
    <rPh sb="4" eb="5">
      <t>ガク</t>
    </rPh>
    <rPh sb="5" eb="7">
      <t>カクテイ</t>
    </rPh>
    <phoneticPr fontId="65"/>
  </si>
  <si>
    <t>処分しようとする取得財産等</t>
    <rPh sb="0" eb="2">
      <t>ショブン</t>
    </rPh>
    <rPh sb="8" eb="10">
      <t>シュトク</t>
    </rPh>
    <rPh sb="10" eb="12">
      <t>ザイサン</t>
    </rPh>
    <rPh sb="12" eb="13">
      <t>トウ</t>
    </rPh>
    <phoneticPr fontId="15"/>
  </si>
  <si>
    <t>処分の理由</t>
    <rPh sb="0" eb="2">
      <t>ショブン</t>
    </rPh>
    <rPh sb="3" eb="5">
      <t>リユウ</t>
    </rPh>
    <phoneticPr fontId="65"/>
  </si>
  <si>
    <t>処分の方法</t>
    <rPh sb="0" eb="2">
      <t>ショブン</t>
    </rPh>
    <rPh sb="3" eb="5">
      <t>ホウホウ</t>
    </rPh>
    <phoneticPr fontId="65"/>
  </si>
  <si>
    <t>処分の
相手方※</t>
    <rPh sb="0" eb="2">
      <t>ショブン</t>
    </rPh>
    <rPh sb="4" eb="7">
      <t>アイテガタ</t>
    </rPh>
    <phoneticPr fontId="65"/>
  </si>
  <si>
    <t>名称</t>
    <rPh sb="0" eb="2">
      <t>メイショウ</t>
    </rPh>
    <phoneticPr fontId="65"/>
  </si>
  <si>
    <t>住所</t>
    <rPh sb="0" eb="2">
      <t>ジュウショ</t>
    </rPh>
    <phoneticPr fontId="65"/>
  </si>
  <si>
    <t>使用場所</t>
    <rPh sb="0" eb="2">
      <t>シヨウ</t>
    </rPh>
    <rPh sb="2" eb="4">
      <t>バショ</t>
    </rPh>
    <phoneticPr fontId="65"/>
  </si>
  <si>
    <t>処分予定日</t>
    <rPh sb="0" eb="2">
      <t>ショブン</t>
    </rPh>
    <rPh sb="2" eb="5">
      <t>ヨテイビ</t>
    </rPh>
    <phoneticPr fontId="65"/>
  </si>
  <si>
    <t>交付申請（実施要綱第５条一項ア～コ）</t>
    <rPh sb="0" eb="2">
      <t>コウフ</t>
    </rPh>
    <rPh sb="2" eb="4">
      <t>シンセイ</t>
    </rPh>
    <rPh sb="5" eb="7">
      <t>ジッシ</t>
    </rPh>
    <rPh sb="7" eb="9">
      <t>ヨウコウ</t>
    </rPh>
    <rPh sb="9" eb="10">
      <t>ダイ</t>
    </rPh>
    <rPh sb="11" eb="12">
      <t>ジョウ</t>
    </rPh>
    <rPh sb="12" eb="13">
      <t>１</t>
    </rPh>
    <rPh sb="13" eb="14">
      <t>コウ</t>
    </rPh>
    <phoneticPr fontId="65"/>
  </si>
  <si>
    <t>計画変更（実施要綱第５条一項ア～コ）</t>
    <rPh sb="0" eb="2">
      <t>ケイカク</t>
    </rPh>
    <rPh sb="2" eb="4">
      <t>ヘンコウ</t>
    </rPh>
    <phoneticPr fontId="65"/>
  </si>
  <si>
    <t>実績報告（実施要綱第５条一項ア～コ）</t>
    <rPh sb="0" eb="2">
      <t>ジッセキ</t>
    </rPh>
    <rPh sb="2" eb="4">
      <t>ホウコク</t>
    </rPh>
    <phoneticPr fontId="65"/>
  </si>
  <si>
    <t>交付申請（実施要綱第５条一項サ）</t>
    <rPh sb="0" eb="2">
      <t>コウフ</t>
    </rPh>
    <rPh sb="2" eb="4">
      <t>シンセイ</t>
    </rPh>
    <rPh sb="5" eb="7">
      <t>ジッシ</t>
    </rPh>
    <rPh sb="7" eb="9">
      <t>ヨウコウ</t>
    </rPh>
    <rPh sb="9" eb="10">
      <t>ダイ</t>
    </rPh>
    <rPh sb="11" eb="12">
      <t>ジョウ</t>
    </rPh>
    <rPh sb="12" eb="13">
      <t>１</t>
    </rPh>
    <rPh sb="13" eb="14">
      <t>コウ</t>
    </rPh>
    <phoneticPr fontId="65"/>
  </si>
  <si>
    <t>計画変更（実施要綱第５条一項サ）</t>
    <rPh sb="0" eb="2">
      <t>ケイカク</t>
    </rPh>
    <rPh sb="2" eb="4">
      <t>ヘンコウ</t>
    </rPh>
    <phoneticPr fontId="65"/>
  </si>
  <si>
    <t>実績報告（実施要綱第５条一項サ）</t>
    <rPh sb="0" eb="2">
      <t>ジッセキ</t>
    </rPh>
    <rPh sb="2" eb="4">
      <t>ホウコク</t>
    </rPh>
    <phoneticPr fontId="65"/>
  </si>
  <si>
    <t>製造者名（メーカー名）</t>
    <rPh sb="0" eb="3">
      <t>セイゾウシャ</t>
    </rPh>
    <rPh sb="3" eb="4">
      <t>メイ</t>
    </rPh>
    <rPh sb="9" eb="10">
      <t>メイ</t>
    </rPh>
    <phoneticPr fontId="15"/>
  </si>
  <si>
    <t>枚</t>
    <rPh sb="0" eb="1">
      <t>マイ</t>
    </rPh>
    <phoneticPr fontId="15"/>
  </si>
  <si>
    <t>③</t>
    <phoneticPr fontId="15"/>
  </si>
  <si>
    <t>（11）バイオマス燃料製造方式</t>
    <rPh sb="9" eb="11">
      <t>ネンリョウ</t>
    </rPh>
    <rPh sb="11" eb="13">
      <t>セイゾウ</t>
    </rPh>
    <rPh sb="13" eb="15">
      <t>ホウシキ</t>
    </rPh>
    <phoneticPr fontId="15"/>
  </si>
  <si>
    <t>機器番号/見積明細番号</t>
    <rPh sb="0" eb="4">
      <t>キキバンゴウ</t>
    </rPh>
    <rPh sb="5" eb="11">
      <t>ミツモリメイサイバンゴウ</t>
    </rPh>
    <phoneticPr fontId="15"/>
  </si>
  <si>
    <t>１枚あたりの公称最大出力</t>
    <rPh sb="1" eb="2">
      <t>マイ</t>
    </rPh>
    <rPh sb="6" eb="8">
      <t>コウショウ</t>
    </rPh>
    <rPh sb="8" eb="10">
      <t>サイダイ</t>
    </rPh>
    <rPh sb="10" eb="12">
      <t>シュツリョク</t>
    </rPh>
    <phoneticPr fontId="15"/>
  </si>
  <si>
    <t>公称最大出力合計</t>
    <rPh sb="0" eb="2">
      <t>コウショウ</t>
    </rPh>
    <rPh sb="2" eb="4">
      <t>サイダイ</t>
    </rPh>
    <rPh sb="4" eb="6">
      <t>シュツリョク</t>
    </rPh>
    <rPh sb="6" eb="8">
      <t>ゴウケイ</t>
    </rPh>
    <phoneticPr fontId="15"/>
  </si>
  <si>
    <t>②</t>
  </si>
  <si>
    <t>③</t>
    <phoneticPr fontId="15"/>
  </si>
  <si>
    <r>
      <t>１．</t>
    </r>
    <r>
      <rPr>
        <b/>
        <sz val="12"/>
        <color indexed="8"/>
        <rFont val="ＭＳ Ｐ明朝"/>
        <family val="1"/>
        <charset val="128"/>
      </rPr>
      <t>入力の流れ</t>
    </r>
    <rPh sb="2" eb="4">
      <t>ニュウリョク</t>
    </rPh>
    <rPh sb="5" eb="6">
      <t>ナガ</t>
    </rPh>
    <phoneticPr fontId="16"/>
  </si>
  <si>
    <r>
      <t>セルが</t>
    </r>
    <r>
      <rPr>
        <sz val="11"/>
        <color indexed="8"/>
        <rFont val="ＭＳ Ｐ明朝"/>
        <family val="1"/>
        <charset val="128"/>
      </rPr>
      <t>着色されていない部分は、全て保護が掛かっていますので、入力はできません。</t>
    </r>
    <phoneticPr fontId="15"/>
  </si>
  <si>
    <t>・バイオマス排水、家畜糞尿、食品残渣等を原料にする場合は、バイオマス依存率を１００％とする。</t>
    <phoneticPr fontId="27"/>
  </si>
  <si>
    <t>（１）需要先の想定電力消費量と想定発電電力量（月別、年間の消費量、発電量）（kWh）</t>
    <rPh sb="3" eb="5">
      <t>ジュヨウ</t>
    </rPh>
    <rPh sb="5" eb="6">
      <t>サキ</t>
    </rPh>
    <rPh sb="7" eb="9">
      <t>ソウテイ</t>
    </rPh>
    <rPh sb="9" eb="11">
      <t>デンリョク</t>
    </rPh>
    <rPh sb="11" eb="14">
      <t>ショウヒリョウ</t>
    </rPh>
    <rPh sb="15" eb="17">
      <t>ソウテイ</t>
    </rPh>
    <rPh sb="17" eb="19">
      <t>ハツデン</t>
    </rPh>
    <rPh sb="19" eb="21">
      <t>デンリョク</t>
    </rPh>
    <rPh sb="21" eb="22">
      <t>リョウ</t>
    </rPh>
    <rPh sb="23" eb="25">
      <t>ツキベツ</t>
    </rPh>
    <rPh sb="26" eb="28">
      <t>ネンカン</t>
    </rPh>
    <rPh sb="29" eb="32">
      <t>ショウヒリョウ</t>
    </rPh>
    <rPh sb="33" eb="35">
      <t>ハツデン</t>
    </rPh>
    <rPh sb="35" eb="36">
      <t>リョウ</t>
    </rPh>
    <rPh sb="36" eb="37">
      <t>デンリョウ</t>
    </rPh>
    <phoneticPr fontId="15"/>
  </si>
  <si>
    <t>①</t>
    <phoneticPr fontId="32"/>
  </si>
  <si>
    <t>②</t>
    <phoneticPr fontId="32"/>
  </si>
  <si>
    <t>③</t>
    <phoneticPr fontId="32"/>
  </si>
  <si>
    <t>共通様式　助成対象事業経費内訳</t>
    <rPh sb="0" eb="2">
      <t>キョウツウ</t>
    </rPh>
    <rPh sb="2" eb="4">
      <t>ヨウシキ</t>
    </rPh>
    <rPh sb="5" eb="7">
      <t>ジョセイ</t>
    </rPh>
    <rPh sb="7" eb="9">
      <t>タイショウ</t>
    </rPh>
    <rPh sb="9" eb="11">
      <t>ジギョウ</t>
    </rPh>
    <rPh sb="11" eb="13">
      <t>ケイヒ</t>
    </rPh>
    <rPh sb="13" eb="15">
      <t>ウチワケ</t>
    </rPh>
    <phoneticPr fontId="65"/>
  </si>
  <si>
    <t>助成事業者住所</t>
    <phoneticPr fontId="58"/>
  </si>
  <si>
    <t>変更後</t>
    <rPh sb="0" eb="3">
      <t>ヘンコウアト</t>
    </rPh>
    <phoneticPr fontId="58"/>
  </si>
  <si>
    <t>変更前</t>
    <rPh sb="0" eb="2">
      <t>ヘンコウ</t>
    </rPh>
    <rPh sb="2" eb="3">
      <t>マエ</t>
    </rPh>
    <phoneticPr fontId="58"/>
  </si>
  <si>
    <t>1</t>
    <phoneticPr fontId="58"/>
  </si>
  <si>
    <t>2/3</t>
  </si>
  <si>
    <t>年間維持
管理費</t>
    <rPh sb="0" eb="2">
      <t>ネンカン</t>
    </rPh>
    <rPh sb="2" eb="4">
      <t>イジ</t>
    </rPh>
    <rPh sb="5" eb="7">
      <t>カンリ</t>
    </rPh>
    <rPh sb="7" eb="8">
      <t>ヒ</t>
    </rPh>
    <phoneticPr fontId="65"/>
  </si>
  <si>
    <t>200,000円/kW</t>
    <rPh sb="7" eb="8">
      <t>エン</t>
    </rPh>
    <phoneticPr fontId="58"/>
  </si>
  <si>
    <t>蓄電池</t>
    <rPh sb="0" eb="3">
      <t>チクデンチ</t>
    </rPh>
    <phoneticPr fontId="58"/>
  </si>
  <si>
    <t>太陽光発電システム総出力</t>
    <rPh sb="0" eb="2">
      <t>タイヨウ</t>
    </rPh>
    <rPh sb="2" eb="3">
      <t>コウ</t>
    </rPh>
    <rPh sb="3" eb="5">
      <t>ハツデン</t>
    </rPh>
    <rPh sb="9" eb="10">
      <t>ソウ</t>
    </rPh>
    <rPh sb="10" eb="12">
      <t>シュツリョク</t>
    </rPh>
    <phoneticPr fontId="15"/>
  </si>
  <si>
    <t>（１）太陽光発電システム出力</t>
    <rPh sb="3" eb="5">
      <t>タイヨウ</t>
    </rPh>
    <rPh sb="5" eb="6">
      <t>ヒカリ</t>
    </rPh>
    <rPh sb="6" eb="8">
      <t>ハツデン</t>
    </rPh>
    <rPh sb="12" eb="14">
      <t>シュツリョク</t>
    </rPh>
    <phoneticPr fontId="20"/>
  </si>
  <si>
    <t>・暴力団又は暴力団員を雇用している者</t>
    <rPh sb="1" eb="4">
      <t>ボウリョクダン</t>
    </rPh>
    <rPh sb="4" eb="5">
      <t>マタ</t>
    </rPh>
    <rPh sb="9" eb="10">
      <t>イン</t>
    </rPh>
    <rPh sb="11" eb="13">
      <t>コヨウ</t>
    </rPh>
    <rPh sb="17" eb="18">
      <t>モノ</t>
    </rPh>
    <phoneticPr fontId="15"/>
  </si>
  <si>
    <t>共通様式のとおり</t>
    <phoneticPr fontId="65"/>
  </si>
  <si>
    <t xml:space="preserve">78 洗濯・理容・美容・浴場業 </t>
    <rPh sb="3" eb="5">
      <t>センタク</t>
    </rPh>
    <rPh sb="6" eb="8">
      <t>リヨウ</t>
    </rPh>
    <phoneticPr fontId="30"/>
  </si>
  <si>
    <t>220,000円/kWh</t>
    <rPh sb="7" eb="8">
      <t>エン</t>
    </rPh>
    <phoneticPr fontId="58"/>
  </si>
  <si>
    <t>2/3</t>
    <phoneticPr fontId="58"/>
  </si>
  <si>
    <t>3</t>
    <phoneticPr fontId="58"/>
  </si>
  <si>
    <t>2</t>
    <phoneticPr fontId="58"/>
  </si>
  <si>
    <t>助成率</t>
    <rPh sb="0" eb="2">
      <t>ジョセイ</t>
    </rPh>
    <rPh sb="2" eb="3">
      <t>リツ</t>
    </rPh>
    <phoneticPr fontId="58"/>
  </si>
  <si>
    <t>1/2</t>
    <phoneticPr fontId="58"/>
  </si>
  <si>
    <t>3/4</t>
    <phoneticPr fontId="58"/>
  </si>
  <si>
    <t>【助成対象事業者】</t>
    <rPh sb="1" eb="3">
      <t>ジョセイ</t>
    </rPh>
    <rPh sb="3" eb="5">
      <t>タイショウ</t>
    </rPh>
    <rPh sb="5" eb="7">
      <t>ジギョウ</t>
    </rPh>
    <rPh sb="7" eb="8">
      <t>シャ</t>
    </rPh>
    <phoneticPr fontId="15"/>
  </si>
  <si>
    <r>
      <t>（３）パワーコンディショナ</t>
    </r>
    <r>
      <rPr>
        <sz val="9"/>
        <color theme="1"/>
        <rFont val="ＭＳ Ｐ明朝"/>
        <family val="1"/>
        <charset val="128"/>
      </rPr>
      <t>（※蓄電池一体型ハイブリッドパワコンの場合は、（５）に記載すること。）</t>
    </r>
    <phoneticPr fontId="20"/>
  </si>
  <si>
    <t>都の助成対象となる国等補助</t>
    <rPh sb="0" eb="1">
      <t>ト</t>
    </rPh>
    <phoneticPr fontId="65"/>
  </si>
  <si>
    <t>開始届（実施要綱第７条一項サ）</t>
    <rPh sb="0" eb="2">
      <t>カイシ</t>
    </rPh>
    <rPh sb="2" eb="3">
      <t>トドケ</t>
    </rPh>
    <phoneticPr fontId="65"/>
  </si>
  <si>
    <t>都助成
交付申請額</t>
    <rPh sb="0" eb="1">
      <t>ト</t>
    </rPh>
    <rPh sb="4" eb="6">
      <t>コウフ</t>
    </rPh>
    <rPh sb="6" eb="8">
      <t>シンセイ</t>
    </rPh>
    <rPh sb="8" eb="9">
      <t>ガク</t>
    </rPh>
    <phoneticPr fontId="6"/>
  </si>
  <si>
    <t>開始届（実施要綱第８条一項サ）</t>
    <rPh sb="0" eb="2">
      <t>カイシ</t>
    </rPh>
    <rPh sb="2" eb="3">
      <t>トドケ</t>
    </rPh>
    <phoneticPr fontId="65"/>
  </si>
  <si>
    <t>開始届（実施要綱第９条一項サ）</t>
    <rPh sb="0" eb="2">
      <t>カイシ</t>
    </rPh>
    <rPh sb="2" eb="3">
      <t>トドケ</t>
    </rPh>
    <phoneticPr fontId="65"/>
  </si>
  <si>
    <t>開始届（実施要綱第１０条一項サ）</t>
    <rPh sb="0" eb="2">
      <t>カイシ</t>
    </rPh>
    <rPh sb="2" eb="3">
      <t>トドケ</t>
    </rPh>
    <phoneticPr fontId="65"/>
  </si>
  <si>
    <t>開始届（実施要綱第１１条一項サ）</t>
    <rPh sb="0" eb="2">
      <t>カイシ</t>
    </rPh>
    <rPh sb="2" eb="3">
      <t>トドケ</t>
    </rPh>
    <phoneticPr fontId="65"/>
  </si>
  <si>
    <t>開始届（実施要綱第１２条一項サ）</t>
    <rPh sb="0" eb="2">
      <t>カイシ</t>
    </rPh>
    <rPh sb="2" eb="3">
      <t>トドケ</t>
    </rPh>
    <phoneticPr fontId="65"/>
  </si>
  <si>
    <t>開始届（実施要綱第１３条一項サ）</t>
    <rPh sb="0" eb="2">
      <t>カイシ</t>
    </rPh>
    <rPh sb="2" eb="3">
      <t>トドケ</t>
    </rPh>
    <phoneticPr fontId="65"/>
  </si>
  <si>
    <t>１.太陽光発電に関する事業（※蓄電池を含む）</t>
    <rPh sb="2" eb="5">
      <t>タイヨウコウ</t>
    </rPh>
    <rPh sb="5" eb="7">
      <t>ハツデン</t>
    </rPh>
    <rPh sb="8" eb="9">
      <t>カン</t>
    </rPh>
    <rPh sb="11" eb="13">
      <t>ジギョウ</t>
    </rPh>
    <rPh sb="15" eb="18">
      <t>チクデンチ</t>
    </rPh>
    <rPh sb="19" eb="20">
      <t>フク</t>
    </rPh>
    <phoneticPr fontId="65"/>
  </si>
  <si>
    <t>国等補助金
の併用</t>
    <phoneticPr fontId="65"/>
  </si>
  <si>
    <t>発電設備</t>
    <rPh sb="0" eb="4">
      <t>ハツデンセツビ</t>
    </rPh>
    <phoneticPr fontId="65"/>
  </si>
  <si>
    <t>蓄電池</t>
    <rPh sb="0" eb="3">
      <t>チクデンチ</t>
    </rPh>
    <phoneticPr fontId="65"/>
  </si>
  <si>
    <t>発電容量（kW）</t>
    <rPh sb="0" eb="2">
      <t>ハツデン</t>
    </rPh>
    <rPh sb="2" eb="4">
      <t>ヨウリョウ</t>
    </rPh>
    <phoneticPr fontId="82"/>
  </si>
  <si>
    <t>経費の内訳</t>
    <rPh sb="0" eb="2">
      <t>ケイヒ</t>
    </rPh>
    <rPh sb="3" eb="5">
      <t>ウチワケ</t>
    </rPh>
    <phoneticPr fontId="65"/>
  </si>
  <si>
    <t>按分計算</t>
    <rPh sb="0" eb="4">
      <t>アンブンケイサン</t>
    </rPh>
    <phoneticPr fontId="65"/>
  </si>
  <si>
    <t>発電設備</t>
    <rPh sb="0" eb="2">
      <t>ハツデン</t>
    </rPh>
    <rPh sb="2" eb="4">
      <t>セツビ</t>
    </rPh>
    <phoneticPr fontId="65"/>
  </si>
  <si>
    <t>按分率</t>
    <rPh sb="0" eb="3">
      <t>アンブンリツ</t>
    </rPh>
    <phoneticPr fontId="65"/>
  </si>
  <si>
    <t>発電容量</t>
    <rPh sb="0" eb="2">
      <t>ハツデン</t>
    </rPh>
    <rPh sb="2" eb="4">
      <t>ヨウリョウ</t>
    </rPh>
    <phoneticPr fontId="65"/>
  </si>
  <si>
    <t>蓄電池
容量</t>
    <rPh sb="0" eb="3">
      <t>チクデンチ</t>
    </rPh>
    <rPh sb="4" eb="6">
      <t>ヨウリョウ</t>
    </rPh>
    <phoneticPr fontId="65"/>
  </si>
  <si>
    <t>国等補助控除後の都助成対象</t>
  </si>
  <si>
    <t>助成区分</t>
    <rPh sb="0" eb="4">
      <t>ジョセイクブン</t>
    </rPh>
    <phoneticPr fontId="65"/>
  </si>
  <si>
    <t>ｋW</t>
    <phoneticPr fontId="65"/>
  </si>
  <si>
    <t>ｋWh</t>
    <phoneticPr fontId="65"/>
  </si>
  <si>
    <t>％</t>
    <phoneticPr fontId="65"/>
  </si>
  <si>
    <t>合計（消費税含）</t>
    <rPh sb="0" eb="2">
      <t>ゴウケイ</t>
    </rPh>
    <rPh sb="3" eb="5">
      <t>ショウヒ</t>
    </rPh>
    <rPh sb="5" eb="6">
      <t>ゼイ</t>
    </rPh>
    <rPh sb="6" eb="7">
      <t>フク</t>
    </rPh>
    <phoneticPr fontId="65"/>
  </si>
  <si>
    <t>算定上限額（太陽光分）</t>
    <rPh sb="0" eb="5">
      <t>サンテイジョウゲンガク</t>
    </rPh>
    <rPh sb="6" eb="10">
      <t>タイヨウコウブン</t>
    </rPh>
    <phoneticPr fontId="65"/>
  </si>
  <si>
    <t>算定上限額（蓄電池額分）</t>
    <rPh sb="0" eb="2">
      <t>サンテイ</t>
    </rPh>
    <rPh sb="2" eb="5">
      <t>ジョウゲンガク</t>
    </rPh>
    <rPh sb="6" eb="9">
      <t>チクデンチ</t>
    </rPh>
    <rPh sb="9" eb="10">
      <t>ガク</t>
    </rPh>
    <rPh sb="10" eb="11">
      <t>ブン</t>
    </rPh>
    <phoneticPr fontId="65"/>
  </si>
  <si>
    <t>算定上限額（合計）</t>
    <rPh sb="0" eb="5">
      <t>サンテイジョウゲンガク</t>
    </rPh>
    <rPh sb="6" eb="8">
      <t>ゴウケイ</t>
    </rPh>
    <phoneticPr fontId="65"/>
  </si>
  <si>
    <t>費用区分</t>
    <rPh sb="0" eb="2">
      <t>ヒヨウ</t>
    </rPh>
    <rPh sb="2" eb="4">
      <t>クブン</t>
    </rPh>
    <phoneticPr fontId="58"/>
  </si>
  <si>
    <t>あり</t>
    <phoneticPr fontId="58"/>
  </si>
  <si>
    <t>なし</t>
    <phoneticPr fontId="58"/>
  </si>
  <si>
    <t>国等補助金の併用</t>
    <rPh sb="0" eb="1">
      <t>クニ</t>
    </rPh>
    <rPh sb="1" eb="2">
      <t>トウ</t>
    </rPh>
    <rPh sb="2" eb="5">
      <t>ホジョキン</t>
    </rPh>
    <rPh sb="6" eb="8">
      <t>ヘイヨウ</t>
    </rPh>
    <phoneticPr fontId="58"/>
  </si>
  <si>
    <t>都助成率</t>
    <rPh sb="0" eb="1">
      <t>ト</t>
    </rPh>
    <rPh sb="1" eb="3">
      <t>ジョセイ</t>
    </rPh>
    <rPh sb="3" eb="4">
      <t>リツ</t>
    </rPh>
    <phoneticPr fontId="58"/>
  </si>
  <si>
    <t>限度額①</t>
    <rPh sb="0" eb="2">
      <t>ゲンド</t>
    </rPh>
    <rPh sb="2" eb="3">
      <t>ガク</t>
    </rPh>
    <phoneticPr fontId="58"/>
  </si>
  <si>
    <t>限度額②</t>
    <rPh sb="0" eb="2">
      <t>ゲンド</t>
    </rPh>
    <rPh sb="2" eb="3">
      <t>ガク</t>
    </rPh>
    <phoneticPr fontId="58"/>
  </si>
  <si>
    <t>太陽光発電</t>
    <rPh sb="0" eb="2">
      <t>タイヨウ</t>
    </rPh>
    <rPh sb="2" eb="3">
      <t>コウ</t>
    </rPh>
    <rPh sb="3" eb="5">
      <t>ハツデン</t>
    </rPh>
    <phoneticPr fontId="58"/>
  </si>
  <si>
    <t>費用区分</t>
    <rPh sb="0" eb="2">
      <t>ヒヨウ</t>
    </rPh>
    <rPh sb="2" eb="4">
      <t>クブン</t>
    </rPh>
    <phoneticPr fontId="65"/>
  </si>
  <si>
    <t>設計費</t>
    <rPh sb="0" eb="2">
      <t>セッケイ</t>
    </rPh>
    <rPh sb="2" eb="3">
      <t>ヒ</t>
    </rPh>
    <phoneticPr fontId="58"/>
  </si>
  <si>
    <t>設備費</t>
    <rPh sb="0" eb="3">
      <t>セツビヒ</t>
    </rPh>
    <phoneticPr fontId="58"/>
  </si>
  <si>
    <t>工事費</t>
    <rPh sb="0" eb="3">
      <t>コウジヒ</t>
    </rPh>
    <phoneticPr fontId="58"/>
  </si>
  <si>
    <t>150,000円/kW</t>
    <rPh sb="7" eb="8">
      <t>エン</t>
    </rPh>
    <phoneticPr fontId="58"/>
  </si>
  <si>
    <t>7,500万円</t>
    <rPh sb="5" eb="7">
      <t>マンエン</t>
    </rPh>
    <phoneticPr fontId="58"/>
  </si>
  <si>
    <t>1億円</t>
    <rPh sb="1" eb="2">
      <t>オク</t>
    </rPh>
    <rPh sb="2" eb="3">
      <t>エン</t>
    </rPh>
    <phoneticPr fontId="58"/>
  </si>
  <si>
    <t>助成区分</t>
    <rPh sb="0" eb="2">
      <t>ジョセイ</t>
    </rPh>
    <rPh sb="2" eb="4">
      <t>クブン</t>
    </rPh>
    <phoneticPr fontId="58"/>
  </si>
  <si>
    <t>都助成率</t>
    <rPh sb="0" eb="1">
      <t>ト</t>
    </rPh>
    <rPh sb="1" eb="3">
      <t>ジョセイ</t>
    </rPh>
    <rPh sb="3" eb="4">
      <t>リツ</t>
    </rPh>
    <phoneticPr fontId="82"/>
  </si>
  <si>
    <t>単位上限</t>
    <rPh sb="0" eb="2">
      <t>タンイ</t>
    </rPh>
    <rPh sb="2" eb="4">
      <t>ジョウゲン</t>
    </rPh>
    <phoneticPr fontId="58"/>
  </si>
  <si>
    <t>事業費上限</t>
    <rPh sb="0" eb="2">
      <t>ジギョウ</t>
    </rPh>
    <rPh sb="2" eb="3">
      <t>ヒ</t>
    </rPh>
    <rPh sb="3" eb="5">
      <t>ジョウゲン</t>
    </rPh>
    <phoneticPr fontId="58"/>
  </si>
  <si>
    <t>事業費上限</t>
    <phoneticPr fontId="58"/>
  </si>
  <si>
    <t>発電設備＋蓄電池</t>
    <rPh sb="0" eb="2">
      <t>ハツデン</t>
    </rPh>
    <rPh sb="2" eb="4">
      <t>セツビ</t>
    </rPh>
    <rPh sb="5" eb="8">
      <t>チクデンチ</t>
    </rPh>
    <phoneticPr fontId="58"/>
  </si>
  <si>
    <t>発電容量+蓄電容量</t>
    <rPh sb="0" eb="2">
      <t>ハツデン</t>
    </rPh>
    <rPh sb="2" eb="4">
      <t>ヨウリョウ</t>
    </rPh>
    <rPh sb="5" eb="7">
      <t>チクデン</t>
    </rPh>
    <rPh sb="7" eb="9">
      <t>ヨウリョウ</t>
    </rPh>
    <phoneticPr fontId="58"/>
  </si>
  <si>
    <t>kW+kWh</t>
    <phoneticPr fontId="58"/>
  </si>
  <si>
    <t>発電設備</t>
    <rPh sb="0" eb="2">
      <t>ハツデン</t>
    </rPh>
    <rPh sb="2" eb="4">
      <t>セツビ</t>
    </rPh>
    <phoneticPr fontId="58"/>
  </si>
  <si>
    <t>共通設備</t>
    <rPh sb="0" eb="2">
      <t>キョウツウ</t>
    </rPh>
    <rPh sb="2" eb="4">
      <t>セツビ</t>
    </rPh>
    <phoneticPr fontId="58"/>
  </si>
  <si>
    <t>合計（税抜）</t>
    <rPh sb="0" eb="2">
      <t>ゴウケイ</t>
    </rPh>
    <rPh sb="3" eb="5">
      <t>ゼイヌキ</t>
    </rPh>
    <phoneticPr fontId="58"/>
  </si>
  <si>
    <t>消費税</t>
    <rPh sb="0" eb="3">
      <t>ショウヒゼイ</t>
    </rPh>
    <phoneticPr fontId="58"/>
  </si>
  <si>
    <t>合計（税込）</t>
    <rPh sb="0" eb="2">
      <t>ゴウケイ</t>
    </rPh>
    <rPh sb="3" eb="5">
      <t>ゼイコミ</t>
    </rPh>
    <phoneticPr fontId="58"/>
  </si>
  <si>
    <t>kw上限</t>
    <rPh sb="2" eb="4">
      <t>ジョウゲン</t>
    </rPh>
    <phoneticPr fontId="58"/>
  </si>
  <si>
    <t>申請額</t>
    <rPh sb="0" eb="2">
      <t>シンセイ</t>
    </rPh>
    <rPh sb="2" eb="3">
      <t>ガク</t>
    </rPh>
    <phoneticPr fontId="58"/>
  </si>
  <si>
    <t>事業上限</t>
    <rPh sb="0" eb="2">
      <t>ジギョウ</t>
    </rPh>
    <rPh sb="2" eb="4">
      <t>ジョウゲン</t>
    </rPh>
    <phoneticPr fontId="58"/>
  </si>
  <si>
    <t>今回の発電設備助成条件</t>
    <rPh sb="0" eb="2">
      <t>コンカイ</t>
    </rPh>
    <rPh sb="3" eb="5">
      <t>ハツデン</t>
    </rPh>
    <rPh sb="5" eb="7">
      <t>セツビ</t>
    </rPh>
    <rPh sb="7" eb="9">
      <t>ジョセイ</t>
    </rPh>
    <rPh sb="9" eb="11">
      <t>ジョウケン</t>
    </rPh>
    <phoneticPr fontId="58"/>
  </si>
  <si>
    <t>助成率上限</t>
    <rPh sb="0" eb="2">
      <t>ジョセイ</t>
    </rPh>
    <rPh sb="2" eb="3">
      <t>リツ</t>
    </rPh>
    <rPh sb="3" eb="5">
      <t>ジョウゲン</t>
    </rPh>
    <phoneticPr fontId="58"/>
  </si>
  <si>
    <t>区市町村 or 民間判断</t>
    <rPh sb="0" eb="4">
      <t>クシチョウソン</t>
    </rPh>
    <rPh sb="8" eb="10">
      <t>ミンカン</t>
    </rPh>
    <rPh sb="10" eb="12">
      <t>ハンダン</t>
    </rPh>
    <phoneticPr fontId="58"/>
  </si>
  <si>
    <t>今回の蓄電池助成条件</t>
    <rPh sb="0" eb="2">
      <t>コンカイ</t>
    </rPh>
    <rPh sb="3" eb="6">
      <t>チクデンチ</t>
    </rPh>
    <rPh sb="6" eb="8">
      <t>ジョセイ</t>
    </rPh>
    <rPh sb="8" eb="10">
      <t>ジョウケン</t>
    </rPh>
    <phoneticPr fontId="58"/>
  </si>
  <si>
    <t>kwh上限</t>
    <rPh sb="3" eb="5">
      <t>ジョウゲン</t>
    </rPh>
    <phoneticPr fontId="58"/>
  </si>
  <si>
    <t>4</t>
    <phoneticPr fontId="58"/>
  </si>
  <si>
    <t>助成対象容量</t>
    <rPh sb="0" eb="2">
      <t>ジョセイ</t>
    </rPh>
    <rPh sb="2" eb="4">
      <t>タイショウ</t>
    </rPh>
    <rPh sb="4" eb="6">
      <t>ヨウリョウ</t>
    </rPh>
    <phoneticPr fontId="58"/>
  </si>
  <si>
    <t>申請総合計</t>
    <rPh sb="0" eb="2">
      <t>シンセイ</t>
    </rPh>
    <rPh sb="2" eb="3">
      <t>ソウ</t>
    </rPh>
    <rPh sb="3" eb="5">
      <t>ゴウケイ</t>
    </rPh>
    <phoneticPr fontId="58"/>
  </si>
  <si>
    <t>事業費→</t>
    <rPh sb="0" eb="2">
      <t>ジギョウ</t>
    </rPh>
    <rPh sb="2" eb="3">
      <t>ヒ</t>
    </rPh>
    <phoneticPr fontId="58"/>
  </si>
  <si>
    <t>都助成交付申請額（合計）</t>
    <rPh sb="0" eb="1">
      <t>ト</t>
    </rPh>
    <rPh sb="3" eb="5">
      <t>コウフ</t>
    </rPh>
    <rPh sb="5" eb="7">
      <t>シンセイ</t>
    </rPh>
    <rPh sb="7" eb="8">
      <t>ガク</t>
    </rPh>
    <rPh sb="9" eb="11">
      <t>ゴウケイ</t>
    </rPh>
    <phoneticPr fontId="11"/>
  </si>
  <si>
    <t>都助成交付申請額（合計）</t>
    <rPh sb="0" eb="1">
      <t>ト</t>
    </rPh>
    <rPh sb="3" eb="5">
      <t>コウフ</t>
    </rPh>
    <rPh sb="5" eb="7">
      <t>シンセイ</t>
    </rPh>
    <rPh sb="7" eb="8">
      <t>ガク</t>
    </rPh>
    <phoneticPr fontId="11"/>
  </si>
  <si>
    <t>都助成実績報告額（合計）</t>
    <phoneticPr fontId="11"/>
  </si>
  <si>
    <t>共通</t>
    <rPh sb="0" eb="2">
      <t>キョウツウ</t>
    </rPh>
    <phoneticPr fontId="65"/>
  </si>
  <si>
    <t>150,000円/kWh</t>
    <rPh sb="7" eb="8">
      <t>エン</t>
    </rPh>
    <phoneticPr fontId="58"/>
  </si>
  <si>
    <t>200,000円/kWh</t>
    <rPh sb="7" eb="8">
      <t>エン</t>
    </rPh>
    <phoneticPr fontId="58"/>
  </si>
  <si>
    <t>助成事業に要する経費</t>
    <phoneticPr fontId="58"/>
  </si>
  <si>
    <t>都の助成対象となる国等補助</t>
    <phoneticPr fontId="58"/>
  </si>
  <si>
    <t>国等補助控除無し都助成対象経費</t>
    <phoneticPr fontId="58"/>
  </si>
  <si>
    <t>国等補助控除後の都助成対象</t>
    <phoneticPr fontId="58"/>
  </si>
  <si>
    <t>あり</t>
    <phoneticPr fontId="58"/>
  </si>
  <si>
    <t>なし</t>
    <phoneticPr fontId="58"/>
  </si>
  <si>
    <t>1</t>
    <phoneticPr fontId="58"/>
  </si>
  <si>
    <t>割合</t>
    <rPh sb="0" eb="2">
      <t>ワリアイ</t>
    </rPh>
    <phoneticPr fontId="58"/>
  </si>
  <si>
    <t>公社利用欄</t>
    <rPh sb="0" eb="2">
      <t>コウシャ</t>
    </rPh>
    <rPh sb="2" eb="4">
      <t>リヨウ</t>
    </rPh>
    <rPh sb="4" eb="5">
      <t>ラン</t>
    </rPh>
    <phoneticPr fontId="58"/>
  </si>
  <si>
    <t>按分時</t>
    <rPh sb="0" eb="2">
      <t>アンブン</t>
    </rPh>
    <rPh sb="2" eb="3">
      <t>ジ</t>
    </rPh>
    <phoneticPr fontId="58"/>
  </si>
  <si>
    <t>共通利用時</t>
    <rPh sb="0" eb="4">
      <t>キョウツウリヨウ</t>
    </rPh>
    <rPh sb="4" eb="5">
      <t>ジ</t>
    </rPh>
    <phoneticPr fontId="58"/>
  </si>
  <si>
    <t>国等補助控除後の都助成対象
(H列-G列)</t>
    <rPh sb="0" eb="1">
      <t>クニ</t>
    </rPh>
    <rPh sb="1" eb="2">
      <t>トウ</t>
    </rPh>
    <rPh sb="2" eb="4">
      <t>ホジョ</t>
    </rPh>
    <rPh sb="4" eb="6">
      <t>コウジョ</t>
    </rPh>
    <rPh sb="6" eb="7">
      <t>ゴ</t>
    </rPh>
    <rPh sb="8" eb="9">
      <t>ト</t>
    </rPh>
    <rPh sb="9" eb="11">
      <t>ジョセイ</t>
    </rPh>
    <rPh sb="11" eb="13">
      <t>タイショウ</t>
    </rPh>
    <rPh sb="16" eb="17">
      <t>レツ</t>
    </rPh>
    <phoneticPr fontId="65"/>
  </si>
  <si>
    <t>設計費</t>
    <rPh sb="0" eb="3">
      <t>セッケイヒ</t>
    </rPh>
    <phoneticPr fontId="58"/>
  </si>
  <si>
    <t>設備費</t>
    <rPh sb="0" eb="3">
      <t>セツビヒ</t>
    </rPh>
    <phoneticPr fontId="58"/>
  </si>
  <si>
    <t>工事費</t>
    <rPh sb="0" eb="3">
      <t>コウジヒ</t>
    </rPh>
    <phoneticPr fontId="58"/>
  </si>
  <si>
    <t>助成金額</t>
    <rPh sb="0" eb="4">
      <t>ジョセイキンガク</t>
    </rPh>
    <phoneticPr fontId="58"/>
  </si>
  <si>
    <t>発電設備</t>
    <phoneticPr fontId="58"/>
  </si>
  <si>
    <t>蓄電池</t>
    <phoneticPr fontId="58"/>
  </si>
  <si>
    <t>助成対象経費</t>
    <rPh sb="0" eb="6">
      <t>ジョセイタイショウケイヒ</t>
    </rPh>
    <phoneticPr fontId="58"/>
  </si>
  <si>
    <t>データ引抜</t>
    <rPh sb="3" eb="5">
      <t>ヒキヌキ</t>
    </rPh>
    <phoneticPr fontId="58"/>
  </si>
  <si>
    <t>設備の種類</t>
    <rPh sb="0" eb="2">
      <t>セツビ</t>
    </rPh>
    <rPh sb="3" eb="5">
      <t>シュルイ</t>
    </rPh>
    <phoneticPr fontId="58"/>
  </si>
  <si>
    <t>風力発電</t>
    <rPh sb="0" eb="2">
      <t>フウリョク</t>
    </rPh>
    <rPh sb="2" eb="4">
      <t>ハツデン</t>
    </rPh>
    <phoneticPr fontId="58"/>
  </si>
  <si>
    <t>水力発電</t>
    <rPh sb="0" eb="2">
      <t>スイリョク</t>
    </rPh>
    <rPh sb="2" eb="4">
      <t>ハツデン</t>
    </rPh>
    <phoneticPr fontId="58"/>
  </si>
  <si>
    <t>地熱発電</t>
    <rPh sb="0" eb="2">
      <t>チネツ</t>
    </rPh>
    <rPh sb="2" eb="4">
      <t>ハツデン</t>
    </rPh>
    <phoneticPr fontId="58"/>
  </si>
  <si>
    <t>バイオマス発電</t>
    <rPh sb="5" eb="7">
      <t>ハツデン</t>
    </rPh>
    <phoneticPr fontId="58"/>
  </si>
  <si>
    <t>発電容量</t>
    <rPh sb="0" eb="2">
      <t>ハツデン</t>
    </rPh>
    <rPh sb="2" eb="4">
      <t>ヨウリョウ</t>
    </rPh>
    <phoneticPr fontId="58"/>
  </si>
  <si>
    <t>耐用年数</t>
    <rPh sb="0" eb="2">
      <t>タイヨウ</t>
    </rPh>
    <rPh sb="2" eb="4">
      <t>ネンスウ</t>
    </rPh>
    <phoneticPr fontId="58"/>
  </si>
  <si>
    <t>耐用年数</t>
    <rPh sb="0" eb="2">
      <t>タイヨウ</t>
    </rPh>
    <rPh sb="2" eb="4">
      <t>ネンスウ</t>
    </rPh>
    <phoneticPr fontId="58"/>
  </si>
  <si>
    <t>設計費</t>
    <rPh sb="0" eb="2">
      <t>セッケイ</t>
    </rPh>
    <rPh sb="2" eb="3">
      <t>ヒ</t>
    </rPh>
    <phoneticPr fontId="58"/>
  </si>
  <si>
    <t>工事費</t>
    <rPh sb="0" eb="3">
      <t>コウジヒ</t>
    </rPh>
    <phoneticPr fontId="58"/>
  </si>
  <si>
    <t>設備費</t>
    <rPh sb="0" eb="3">
      <t>セツビヒ</t>
    </rPh>
    <phoneticPr fontId="58"/>
  </si>
  <si>
    <t>金額（税抜）</t>
    <rPh sb="0" eb="2">
      <t>キンガク</t>
    </rPh>
    <rPh sb="3" eb="5">
      <t>ゼイヌキ</t>
    </rPh>
    <phoneticPr fontId="65"/>
  </si>
  <si>
    <t>記</t>
    <rPh sb="0" eb="1">
      <t>シル</t>
    </rPh>
    <phoneticPr fontId="58"/>
  </si>
  <si>
    <r>
      <t xml:space="preserve">
中止（廃止）による影響
</t>
    </r>
    <r>
      <rPr>
        <sz val="9"/>
        <color theme="1"/>
        <rFont val="ＭＳ Ｐ明朝"/>
        <family val="1"/>
        <charset val="128"/>
      </rPr>
      <t>※中止する場合は、再開時期を記載</t>
    </r>
    <r>
      <rPr>
        <sz val="10.5"/>
        <color theme="1"/>
        <rFont val="ＭＳ Ｐ明朝"/>
        <family val="1"/>
        <charset val="128"/>
      </rPr>
      <t xml:space="preserve">
</t>
    </r>
    <rPh sb="1" eb="3">
      <t>チュウシ</t>
    </rPh>
    <rPh sb="4" eb="6">
      <t>ハイシ</t>
    </rPh>
    <rPh sb="10" eb="12">
      <t>エイキョウ</t>
    </rPh>
    <phoneticPr fontId="15"/>
  </si>
  <si>
    <t>２　この誓約に違反又は相違があり、交付要綱第23条の規定により助成金交付決定の全部又は一部の取消しを受けた場合において、交付要綱第24条に規定する助成金の返還を請求されたときは、これに異議なく応じることを誓約いたします。</t>
    <phoneticPr fontId="15"/>
  </si>
  <si>
    <t>蓄電池助成率</t>
    <rPh sb="0" eb="3">
      <t>チクデンチ</t>
    </rPh>
    <rPh sb="3" eb="5">
      <t>ジョセイ</t>
    </rPh>
    <rPh sb="5" eb="6">
      <t>リツ</t>
    </rPh>
    <phoneticPr fontId="82"/>
  </si>
  <si>
    <t>第４号様式を入力しないと計算されません。</t>
    <rPh sb="0" eb="1">
      <t>ダイ</t>
    </rPh>
    <rPh sb="2" eb="3">
      <t>ゴウ</t>
    </rPh>
    <rPh sb="3" eb="5">
      <t>ヨウシキ</t>
    </rPh>
    <rPh sb="6" eb="8">
      <t>ニュウリョク</t>
    </rPh>
    <rPh sb="12" eb="14">
      <t>ケイサン</t>
    </rPh>
    <phoneticPr fontId="58"/>
  </si>
  <si>
    <r>
      <t>（注）</t>
    </r>
    <r>
      <rPr>
        <u/>
        <sz val="9"/>
        <rFont val="ＭＳ 明朝"/>
        <family val="1"/>
        <charset val="128"/>
      </rPr>
      <t>変更後の現在事項全部証明書の写し（発行後３ヵ月以内のもの）を提出してください。</t>
    </r>
    <rPh sb="1" eb="2">
      <t>チュウ</t>
    </rPh>
    <rPh sb="7" eb="9">
      <t>ゲンザイ</t>
    </rPh>
    <rPh sb="9" eb="11">
      <t>ジコウ</t>
    </rPh>
    <rPh sb="11" eb="13">
      <t>ゼンブ</t>
    </rPh>
    <rPh sb="13" eb="16">
      <t>ショウメイショ</t>
    </rPh>
    <rPh sb="17" eb="18">
      <t>ウツ</t>
    </rPh>
    <rPh sb="20" eb="22">
      <t>ハッコウ</t>
    </rPh>
    <rPh sb="22" eb="23">
      <t>ゴ</t>
    </rPh>
    <rPh sb="25" eb="26">
      <t>ゲツ</t>
    </rPh>
    <phoneticPr fontId="15"/>
  </si>
  <si>
    <r>
      <t xml:space="preserve">  </t>
    </r>
    <r>
      <rPr>
        <u/>
        <sz val="9"/>
        <color theme="1"/>
        <rFont val="ＭＳ Ｐ明朝"/>
        <family val="1"/>
        <charset val="128"/>
      </rPr>
      <t>条件及び金額について記載すること。</t>
    </r>
    <phoneticPr fontId="65"/>
  </si>
  <si>
    <t>処分の条件</t>
    <rPh sb="0" eb="2">
      <t>ショブン</t>
    </rPh>
    <rPh sb="3" eb="5">
      <t>ジョウケン</t>
    </rPh>
    <phoneticPr fontId="65"/>
  </si>
  <si>
    <r>
      <t>（※）</t>
    </r>
    <r>
      <rPr>
        <u/>
        <sz val="9"/>
        <color theme="1"/>
        <rFont val="ＭＳ Ｐ明朝"/>
        <family val="1"/>
        <charset val="128"/>
      </rPr>
      <t>売却、譲渡、交換、貸与、担保提供の相手方のある場合は、それぞれの相手方、</t>
    </r>
    <rPh sb="3" eb="5">
      <t>バイキャク</t>
    </rPh>
    <rPh sb="6" eb="8">
      <t>ジョウト</t>
    </rPh>
    <rPh sb="9" eb="11">
      <t>コウカン</t>
    </rPh>
    <rPh sb="12" eb="14">
      <t>タイヨ</t>
    </rPh>
    <rPh sb="15" eb="17">
      <t>タンポ</t>
    </rPh>
    <rPh sb="17" eb="19">
      <t>テイキョウ</t>
    </rPh>
    <rPh sb="20" eb="23">
      <t>アイテガタ</t>
    </rPh>
    <rPh sb="26" eb="28">
      <t>バアイ</t>
    </rPh>
    <rPh sb="35" eb="38">
      <t>アイテガタ</t>
    </rPh>
    <phoneticPr fontId="65"/>
  </si>
  <si>
    <t>２.太陽光発電を除く発電設備に関する事業（※蓄電池を含む）</t>
    <rPh sb="2" eb="5">
      <t>タイヨウコウ</t>
    </rPh>
    <rPh sb="5" eb="7">
      <t>ハツデン</t>
    </rPh>
    <rPh sb="8" eb="9">
      <t>ノゾ</t>
    </rPh>
    <rPh sb="10" eb="12">
      <t>ハツデン</t>
    </rPh>
    <rPh sb="12" eb="14">
      <t>セツビ</t>
    </rPh>
    <rPh sb="15" eb="16">
      <t>カン</t>
    </rPh>
    <rPh sb="18" eb="20">
      <t>ジギョウ</t>
    </rPh>
    <rPh sb="22" eb="25">
      <t>チクデンチ</t>
    </rPh>
    <rPh sb="26" eb="27">
      <t>フク</t>
    </rPh>
    <phoneticPr fontId="65"/>
  </si>
  <si>
    <t>　処分の相手方の現在事項全部証明書の写し（発行後３カ月以内のもの）を提出してください。</t>
    <rPh sb="1" eb="3">
      <t>ショブン</t>
    </rPh>
    <rPh sb="4" eb="7">
      <t>アイテガタ</t>
    </rPh>
    <phoneticPr fontId="65"/>
  </si>
  <si>
    <t>システム系統図</t>
    <phoneticPr fontId="65"/>
  </si>
  <si>
    <t>【太陽光発電の場合】</t>
    <phoneticPr fontId="65"/>
  </si>
  <si>
    <t>助成対象設備</t>
    <rPh sb="0" eb="2">
      <t>ジョセイ</t>
    </rPh>
    <rPh sb="2" eb="4">
      <t>タイショウ</t>
    </rPh>
    <rPh sb="4" eb="6">
      <t>セツビ</t>
    </rPh>
    <phoneticPr fontId="65"/>
  </si>
  <si>
    <t>助成対象外設備</t>
    <rPh sb="0" eb="2">
      <t>ジョセイ</t>
    </rPh>
    <rPh sb="2" eb="4">
      <t>タイショウ</t>
    </rPh>
    <rPh sb="4" eb="5">
      <t>ガイ</t>
    </rPh>
    <rPh sb="5" eb="7">
      <t>セツビ</t>
    </rPh>
    <phoneticPr fontId="65"/>
  </si>
  <si>
    <t>接続箱</t>
    <rPh sb="0" eb="2">
      <t>セツゾク</t>
    </rPh>
    <rPh sb="2" eb="3">
      <t>バコ</t>
    </rPh>
    <phoneticPr fontId="65"/>
  </si>
  <si>
    <t>データ
計測装置</t>
    <rPh sb="4" eb="6">
      <t>ケイソク</t>
    </rPh>
    <rPh sb="6" eb="8">
      <t>ソウチ</t>
    </rPh>
    <phoneticPr fontId="65"/>
  </si>
  <si>
    <t>表示装置</t>
    <rPh sb="0" eb="2">
      <t>ヒョウジ</t>
    </rPh>
    <rPh sb="2" eb="4">
      <t>ソウチ</t>
    </rPh>
    <phoneticPr fontId="65"/>
  </si>
  <si>
    <t>受変電設備</t>
    <rPh sb="1" eb="2">
      <t>ヘン</t>
    </rPh>
    <phoneticPr fontId="65"/>
  </si>
  <si>
    <t>分電盤</t>
    <rPh sb="0" eb="3">
      <t>ブンデンバン</t>
    </rPh>
    <phoneticPr fontId="65"/>
  </si>
  <si>
    <t>零相電圧検出器(ZPD)</t>
    <phoneticPr fontId="65"/>
  </si>
  <si>
    <t>負荷</t>
    <rPh sb="0" eb="2">
      <t>フカ</t>
    </rPh>
    <phoneticPr fontId="65"/>
  </si>
  <si>
    <t>逆電力継電器(RPR)</t>
    <phoneticPr fontId="65"/>
  </si>
  <si>
    <t>地絡過電圧継電器(OVGR)</t>
    <phoneticPr fontId="65"/>
  </si>
  <si>
    <t>パワーコンディショナ
（5.0kW）</t>
    <phoneticPr fontId="65"/>
  </si>
  <si>
    <t>ハイブリッド
パワーコンディショナ
（5.0kW）</t>
    <phoneticPr fontId="65"/>
  </si>
  <si>
    <t>蓄電池
(10kWh)</t>
    <rPh sb="0" eb="3">
      <t>チクデンチ</t>
    </rPh>
    <phoneticPr fontId="65"/>
  </si>
  <si>
    <t>太陽電池モジュール</t>
    <rPh sb="0" eb="2">
      <t>タイヨウ</t>
    </rPh>
    <rPh sb="2" eb="4">
      <t>デンチ</t>
    </rPh>
    <phoneticPr fontId="58"/>
  </si>
  <si>
    <t>3/4</t>
  </si>
  <si>
    <t>パワーコンディショナー</t>
    <phoneticPr fontId="58"/>
  </si>
  <si>
    <t>見積明細番号１</t>
    <rPh sb="0" eb="2">
      <t>ミツモリ</t>
    </rPh>
    <rPh sb="2" eb="4">
      <t>メイサイ</t>
    </rPh>
    <rPh sb="4" eb="6">
      <t>バンゴウ</t>
    </rPh>
    <phoneticPr fontId="65"/>
  </si>
  <si>
    <t>見積明細番号２</t>
    <rPh sb="0" eb="2">
      <t>ミツモリ</t>
    </rPh>
    <rPh sb="2" eb="4">
      <t>メイサイ</t>
    </rPh>
    <rPh sb="4" eb="6">
      <t>バンゴウ</t>
    </rPh>
    <phoneticPr fontId="65"/>
  </si>
  <si>
    <t>見積明細番号５</t>
    <rPh sb="0" eb="2">
      <t>ミツモリ</t>
    </rPh>
    <rPh sb="2" eb="4">
      <t>メイサイ</t>
    </rPh>
    <rPh sb="4" eb="6">
      <t>バンゴウ</t>
    </rPh>
    <phoneticPr fontId="65"/>
  </si>
  <si>
    <t>見積明細番号３</t>
    <rPh sb="0" eb="2">
      <t>ミツモリ</t>
    </rPh>
    <rPh sb="2" eb="4">
      <t>メイサイ</t>
    </rPh>
    <rPh sb="4" eb="6">
      <t>バンゴウ</t>
    </rPh>
    <phoneticPr fontId="65"/>
  </si>
  <si>
    <t>見積明細番号４</t>
    <rPh sb="0" eb="2">
      <t>ミツモリ</t>
    </rPh>
    <rPh sb="2" eb="4">
      <t>メイサイ</t>
    </rPh>
    <rPh sb="4" eb="6">
      <t>バンゴウ</t>
    </rPh>
    <phoneticPr fontId="65"/>
  </si>
  <si>
    <t>見積明細番号10</t>
    <rPh sb="0" eb="2">
      <t>ミツモリ</t>
    </rPh>
    <rPh sb="2" eb="4">
      <t>メイサイ</t>
    </rPh>
    <rPh sb="4" eb="6">
      <t>バンゴウ</t>
    </rPh>
    <phoneticPr fontId="65"/>
  </si>
  <si>
    <t>見積明細番号11</t>
    <rPh sb="0" eb="2">
      <t>ミツモリ</t>
    </rPh>
    <rPh sb="2" eb="4">
      <t>メイサイ</t>
    </rPh>
    <rPh sb="4" eb="6">
      <t>バンゴウ</t>
    </rPh>
    <phoneticPr fontId="65"/>
  </si>
  <si>
    <t>見積明細番号７</t>
    <phoneticPr fontId="65"/>
  </si>
  <si>
    <t>見積明細番号〇</t>
    <phoneticPr fontId="65"/>
  </si>
  <si>
    <t>モジュール設置工事</t>
    <rPh sb="5" eb="7">
      <t>セッチ</t>
    </rPh>
    <rPh sb="7" eb="9">
      <t>コウジ</t>
    </rPh>
    <phoneticPr fontId="58"/>
  </si>
  <si>
    <t>蓄電池設置工事費</t>
    <rPh sb="0" eb="3">
      <t>チクデンチ</t>
    </rPh>
    <rPh sb="3" eb="5">
      <t>セッチ</t>
    </rPh>
    <rPh sb="5" eb="7">
      <t>コウジ</t>
    </rPh>
    <rPh sb="7" eb="8">
      <t>ヒ</t>
    </rPh>
    <phoneticPr fontId="58"/>
  </si>
  <si>
    <t>太陽光設計費</t>
    <rPh sb="0" eb="3">
      <t>タイヨウコウ</t>
    </rPh>
    <rPh sb="3" eb="5">
      <t>セッケイ</t>
    </rPh>
    <rPh sb="5" eb="6">
      <t>ヒ</t>
    </rPh>
    <phoneticPr fontId="58"/>
  </si>
  <si>
    <t>蓄電池設計費</t>
    <rPh sb="0" eb="3">
      <t>チクデンチ</t>
    </rPh>
    <rPh sb="3" eb="5">
      <t>セッケイ</t>
    </rPh>
    <rPh sb="5" eb="6">
      <t>ヒ</t>
    </rPh>
    <phoneticPr fontId="58"/>
  </si>
  <si>
    <t>共通設備の
利用範囲②</t>
    <rPh sb="0" eb="2">
      <t>キョウツウ</t>
    </rPh>
    <rPh sb="2" eb="4">
      <t>セツビ</t>
    </rPh>
    <rPh sb="6" eb="8">
      <t>リヨウ</t>
    </rPh>
    <rPh sb="8" eb="10">
      <t>ハンイ</t>
    </rPh>
    <phoneticPr fontId="65"/>
  </si>
  <si>
    <t>共通設備の
利用範囲①</t>
    <rPh sb="0" eb="2">
      <t>キョウツウ</t>
    </rPh>
    <rPh sb="2" eb="4">
      <t>セツビ</t>
    </rPh>
    <rPh sb="6" eb="8">
      <t>リヨウ</t>
    </rPh>
    <rPh sb="8" eb="10">
      <t>ハンイ</t>
    </rPh>
    <phoneticPr fontId="65"/>
  </si>
  <si>
    <t>見積明細番号１、２</t>
    <phoneticPr fontId="58"/>
  </si>
  <si>
    <t>見積明細番号３</t>
    <phoneticPr fontId="58"/>
  </si>
  <si>
    <t>見積明細番号４</t>
    <phoneticPr fontId="58"/>
  </si>
  <si>
    <t>見積明細番号７</t>
    <phoneticPr fontId="58"/>
  </si>
  <si>
    <t>見積明細番号10</t>
    <phoneticPr fontId="58"/>
  </si>
  <si>
    <t>共通設備の利用範囲①</t>
    <rPh sb="0" eb="2">
      <t>キョウツウ</t>
    </rPh>
    <rPh sb="2" eb="4">
      <t>セツビ</t>
    </rPh>
    <rPh sb="5" eb="7">
      <t>リヨウ</t>
    </rPh>
    <rPh sb="7" eb="9">
      <t>ハンイ</t>
    </rPh>
    <phoneticPr fontId="58"/>
  </si>
  <si>
    <t>共通設備の利用範囲②</t>
    <rPh sb="0" eb="2">
      <t>キョウツウ</t>
    </rPh>
    <rPh sb="2" eb="4">
      <t>セツビ</t>
    </rPh>
    <rPh sb="5" eb="7">
      <t>リヨウ</t>
    </rPh>
    <rPh sb="7" eb="9">
      <t>ハンイ</t>
    </rPh>
    <phoneticPr fontId="58"/>
  </si>
  <si>
    <t>○○ソーラー</t>
    <phoneticPr fontId="15"/>
  </si>
  <si>
    <t>ABC-123</t>
    <phoneticPr fontId="15"/>
  </si>
  <si>
    <t>https://</t>
    <phoneticPr fontId="15"/>
  </si>
  <si>
    <t>Ａ-２</t>
    <phoneticPr fontId="15"/>
  </si>
  <si>
    <t>Ａ-１</t>
    <phoneticPr fontId="15"/>
  </si>
  <si>
    <t>A-３</t>
    <phoneticPr fontId="15"/>
  </si>
  <si>
    <t>PCS-123</t>
    <phoneticPr fontId="15"/>
  </si>
  <si>
    <t>LIB-123</t>
    <phoneticPr fontId="15"/>
  </si>
  <si>
    <t>接続箱・ハイブリッドPCS</t>
    <rPh sb="0" eb="3">
      <t>セツゾクバコ</t>
    </rPh>
    <phoneticPr fontId="58"/>
  </si>
  <si>
    <t>データ計測装置・表示装置</t>
    <rPh sb="3" eb="5">
      <t>ケイソク</t>
    </rPh>
    <rPh sb="5" eb="7">
      <t>ソウチ</t>
    </rPh>
    <rPh sb="8" eb="12">
      <t>ヒョウジソウチ</t>
    </rPh>
    <phoneticPr fontId="58"/>
  </si>
  <si>
    <t>見積明細番号11</t>
  </si>
  <si>
    <t>見積明細番号12</t>
  </si>
  <si>
    <t>見積明細番号13</t>
  </si>
  <si>
    <t>見積明細番号14</t>
  </si>
  <si>
    <t>交付決定番号</t>
    <rPh sb="0" eb="2">
      <t>コウフ</t>
    </rPh>
    <rPh sb="2" eb="4">
      <t>ケッテイ</t>
    </rPh>
    <rPh sb="4" eb="6">
      <t>バンゴウ</t>
    </rPh>
    <phoneticPr fontId="65"/>
  </si>
  <si>
    <t>２億円</t>
    <rPh sb="1" eb="3">
      <t>オクエン</t>
    </rPh>
    <phoneticPr fontId="58"/>
  </si>
  <si>
    <t>定格容量総計</t>
    <rPh sb="0" eb="2">
      <t>テイカク</t>
    </rPh>
    <rPh sb="2" eb="4">
      <t>ヨウリョウ</t>
    </rPh>
    <rPh sb="4" eb="6">
      <t>ソウケイ</t>
    </rPh>
    <phoneticPr fontId="15"/>
  </si>
  <si>
    <t>助成容量(kWh)</t>
    <rPh sb="0" eb="2">
      <t>ジョセイ</t>
    </rPh>
    <rPh sb="2" eb="4">
      <t>ヨウリョウ</t>
    </rPh>
    <phoneticPr fontId="82"/>
  </si>
  <si>
    <t>総容量(kWh)</t>
    <rPh sb="0" eb="1">
      <t>ソウ</t>
    </rPh>
    <rPh sb="1" eb="3">
      <t>ヨウリョウ</t>
    </rPh>
    <phoneticPr fontId="82"/>
  </si>
  <si>
    <t>130,000円/kWh</t>
    <rPh sb="7" eb="8">
      <t>エン</t>
    </rPh>
    <phoneticPr fontId="58"/>
  </si>
  <si>
    <t>共通様式１を入力しないと計算されません。</t>
    <rPh sb="0" eb="4">
      <t>キョウツウヨウシキ</t>
    </rPh>
    <rPh sb="6" eb="8">
      <t>ニュウリョク</t>
    </rPh>
    <rPh sb="12" eb="14">
      <t>ケイサン</t>
    </rPh>
    <phoneticPr fontId="58"/>
  </si>
  <si>
    <t>（4）蓄電池総容量</t>
    <rPh sb="3" eb="6">
      <t>チクデンチ</t>
    </rPh>
    <rPh sb="6" eb="9">
      <t>ソウヨウリョウ</t>
    </rPh>
    <phoneticPr fontId="20"/>
  </si>
  <si>
    <t>（9）蓄電池総容量</t>
    <rPh sb="3" eb="6">
      <t>チクデンチ</t>
    </rPh>
    <rPh sb="6" eb="9">
      <t>ソウヨウリョウ</t>
    </rPh>
    <phoneticPr fontId="20"/>
  </si>
  <si>
    <t>（10）蓄電池総容量</t>
    <rPh sb="4" eb="7">
      <t>チクデンチ</t>
    </rPh>
    <rPh sb="7" eb="10">
      <t>ソウヨウリョウ</t>
    </rPh>
    <phoneticPr fontId="20"/>
  </si>
  <si>
    <t>（12）製造時のバイオマス依存率</t>
    <rPh sb="4" eb="6">
      <t>セイゾウ</t>
    </rPh>
    <rPh sb="6" eb="7">
      <t>ジ</t>
    </rPh>
    <rPh sb="13" eb="15">
      <t>イゾン</t>
    </rPh>
    <rPh sb="15" eb="16">
      <t>リツ</t>
    </rPh>
    <phoneticPr fontId="20"/>
  </si>
  <si>
    <t>（13）製造するバイオマス燃料</t>
    <rPh sb="4" eb="6">
      <t>セイゾウ</t>
    </rPh>
    <rPh sb="13" eb="15">
      <t>ネンリョウ</t>
    </rPh>
    <phoneticPr fontId="20"/>
  </si>
  <si>
    <t>（14）バイオマス燃料製造設備</t>
    <rPh sb="9" eb="11">
      <t>ネンリョウ</t>
    </rPh>
    <rPh sb="11" eb="13">
      <t>セイゾウ</t>
    </rPh>
    <rPh sb="13" eb="15">
      <t>セツビ</t>
    </rPh>
    <phoneticPr fontId="20"/>
  </si>
  <si>
    <t>（15）バイオマス原料受入・供給設備</t>
    <rPh sb="9" eb="11">
      <t>ゲンリョウ</t>
    </rPh>
    <rPh sb="11" eb="13">
      <t>ウケイレ</t>
    </rPh>
    <rPh sb="14" eb="16">
      <t>キョウキュウ</t>
    </rPh>
    <rPh sb="16" eb="18">
      <t>セツビ</t>
    </rPh>
    <phoneticPr fontId="20"/>
  </si>
  <si>
    <t>（16）バイオマス燃料貯蔵設備</t>
    <rPh sb="9" eb="11">
      <t>ネンリョウ</t>
    </rPh>
    <rPh sb="11" eb="13">
      <t>チョゾウ</t>
    </rPh>
    <rPh sb="13" eb="15">
      <t>セツビ</t>
    </rPh>
    <phoneticPr fontId="20"/>
  </si>
  <si>
    <t>（18）後処理設備</t>
    <rPh sb="4" eb="5">
      <t>アト</t>
    </rPh>
    <rPh sb="5" eb="7">
      <t>ショリ</t>
    </rPh>
    <rPh sb="7" eb="9">
      <t>セツビ</t>
    </rPh>
    <phoneticPr fontId="20"/>
  </si>
  <si>
    <t>参考様式１</t>
    <rPh sb="0" eb="4">
      <t>サンコウヨウシキ</t>
    </rPh>
    <phoneticPr fontId="16"/>
  </si>
  <si>
    <t>参考様式２</t>
    <rPh sb="0" eb="4">
      <t>サンコウヨウシキ</t>
    </rPh>
    <phoneticPr fontId="32"/>
  </si>
  <si>
    <t>共通様式２　助成対象事業経費算出書</t>
    <rPh sb="0" eb="2">
      <t>キョウツウ</t>
    </rPh>
    <rPh sb="2" eb="4">
      <t>ヨウシキ</t>
    </rPh>
    <rPh sb="6" eb="8">
      <t>ジョセイ</t>
    </rPh>
    <rPh sb="8" eb="10">
      <t>タイショウ</t>
    </rPh>
    <rPh sb="10" eb="12">
      <t>ジギョウ</t>
    </rPh>
    <rPh sb="12" eb="14">
      <t>ケイヒ</t>
    </rPh>
    <rPh sb="14" eb="17">
      <t>サンシュツショ</t>
    </rPh>
    <phoneticPr fontId="65"/>
  </si>
  <si>
    <t>第５号様式（第13条関係）</t>
    <phoneticPr fontId="15"/>
  </si>
  <si>
    <t>第６号様式（第14条関係）</t>
    <phoneticPr fontId="15"/>
  </si>
  <si>
    <t>助成事業承継届出書</t>
    <rPh sb="2" eb="4">
      <t>ジギョウ</t>
    </rPh>
    <rPh sb="4" eb="6">
      <t>ショウケイ</t>
    </rPh>
    <rPh sb="6" eb="8">
      <t>トドケデ</t>
    </rPh>
    <rPh sb="8" eb="9">
      <t>ショ</t>
    </rPh>
    <phoneticPr fontId="15"/>
  </si>
  <si>
    <t>第７号様式（第15条関係）</t>
    <phoneticPr fontId="15"/>
  </si>
  <si>
    <t>助成事業計画変更届出書</t>
    <rPh sb="2" eb="4">
      <t>ジギョウ</t>
    </rPh>
    <rPh sb="4" eb="6">
      <t>ケイカク</t>
    </rPh>
    <rPh sb="6" eb="8">
      <t>ヘンコウ</t>
    </rPh>
    <rPh sb="8" eb="10">
      <t>トドケデ</t>
    </rPh>
    <rPh sb="10" eb="11">
      <t>ショ</t>
    </rPh>
    <phoneticPr fontId="15"/>
  </si>
  <si>
    <t>第８号様式（第17条関係）</t>
    <phoneticPr fontId="15"/>
  </si>
  <si>
    <t>第９号様式（第19条関係）</t>
    <phoneticPr fontId="15"/>
  </si>
  <si>
    <t>助成事業中止（廃止）届出書</t>
    <rPh sb="2" eb="4">
      <t>ジギョウ</t>
    </rPh>
    <rPh sb="4" eb="6">
      <t>チュウシ</t>
    </rPh>
    <rPh sb="7" eb="9">
      <t>ハイシ</t>
    </rPh>
    <rPh sb="10" eb="12">
      <t>トドケデ</t>
    </rPh>
    <rPh sb="12" eb="13">
      <t>ショ</t>
    </rPh>
    <phoneticPr fontId="15"/>
  </si>
  <si>
    <t>第14号様式（第23条関係）</t>
    <phoneticPr fontId="15"/>
  </si>
  <si>
    <t>設備の導入場所の施設名称</t>
    <phoneticPr fontId="15"/>
  </si>
  <si>
    <t>第15号様式(第27条関係）</t>
    <rPh sb="0" eb="1">
      <t>ダイ</t>
    </rPh>
    <rPh sb="3" eb="4">
      <t>ゴウ</t>
    </rPh>
    <rPh sb="4" eb="6">
      <t>ヨウシキ</t>
    </rPh>
    <rPh sb="7" eb="8">
      <t>ダイ</t>
    </rPh>
    <rPh sb="10" eb="11">
      <t>ジョウ</t>
    </rPh>
    <rPh sb="11" eb="13">
      <t>カンケイ</t>
    </rPh>
    <phoneticPr fontId="65"/>
  </si>
  <si>
    <t>第17号様式（第27条関係）</t>
    <phoneticPr fontId="15"/>
  </si>
  <si>
    <t>助成容量（kWh）</t>
    <rPh sb="0" eb="4">
      <t>ジョセイヨウリョウ</t>
    </rPh>
    <phoneticPr fontId="82"/>
  </si>
  <si>
    <t>助成容量</t>
    <rPh sb="0" eb="2">
      <t>ジョセイ</t>
    </rPh>
    <rPh sb="2" eb="4">
      <t>ヨウリョウ</t>
    </rPh>
    <phoneticPr fontId="15"/>
  </si>
  <si>
    <t>発電設備
＋蓄電池</t>
    <rPh sb="0" eb="2">
      <t>ハツデン</t>
    </rPh>
    <rPh sb="2" eb="4">
      <t>セツビ</t>
    </rPh>
    <rPh sb="6" eb="9">
      <t>チクデンチ</t>
    </rPh>
    <phoneticPr fontId="65"/>
  </si>
  <si>
    <t>算定上限額（発電設備分）</t>
    <rPh sb="0" eb="5">
      <t>サンテイジョウゲンガク</t>
    </rPh>
    <rPh sb="6" eb="8">
      <t>ハツデン</t>
    </rPh>
    <rPh sb="8" eb="10">
      <t>セツビ</t>
    </rPh>
    <rPh sb="10" eb="11">
      <t>ブン</t>
    </rPh>
    <phoneticPr fontId="65"/>
  </si>
  <si>
    <t>投資回収年数÷耐用年数</t>
    <rPh sb="0" eb="6">
      <t>トウシカイシュウネンスウ</t>
    </rPh>
    <rPh sb="7" eb="11">
      <t>タイヨウネンスウ</t>
    </rPh>
    <phoneticPr fontId="82"/>
  </si>
  <si>
    <t>AH列が1以上の場合の助成金額</t>
    <rPh sb="2" eb="3">
      <t>レツ</t>
    </rPh>
    <rPh sb="5" eb="7">
      <t>イジョウ</t>
    </rPh>
    <rPh sb="8" eb="10">
      <t>バアイ</t>
    </rPh>
    <rPh sb="11" eb="15">
      <t>ジョセイキンガク</t>
    </rPh>
    <phoneticPr fontId="82"/>
  </si>
  <si>
    <t>国等補助控除無し都助成対象経費</t>
    <phoneticPr fontId="82"/>
  </si>
  <si>
    <t>発電設備</t>
    <rPh sb="0" eb="4">
      <t>ハツデンセツビ</t>
    </rPh>
    <phoneticPr fontId="82"/>
  </si>
  <si>
    <t>発電設備中
共通利用設備</t>
    <rPh sb="0" eb="4">
      <t>ハツデンセツビ</t>
    </rPh>
    <rPh sb="4" eb="5">
      <t>チュウ</t>
    </rPh>
    <rPh sb="6" eb="12">
      <t>キョウツウリヨウセツビ</t>
    </rPh>
    <phoneticPr fontId="82"/>
  </si>
  <si>
    <t>蓄電池</t>
    <rPh sb="0" eb="3">
      <t>チクデンチ</t>
    </rPh>
    <phoneticPr fontId="82"/>
  </si>
  <si>
    <t>蓄電池中
共通利用設備</t>
    <rPh sb="0" eb="4">
      <t>チクデンチチュウ</t>
    </rPh>
    <rPh sb="5" eb="11">
      <t>キョウツウリヨウセツビ</t>
    </rPh>
    <phoneticPr fontId="82"/>
  </si>
  <si>
    <t>発電設備
助成金額</t>
    <rPh sb="0" eb="4">
      <t>ハツデンセツビ</t>
    </rPh>
    <rPh sb="5" eb="9">
      <t>ジョセイキンガク</t>
    </rPh>
    <phoneticPr fontId="82"/>
  </si>
  <si>
    <t>２　この誓約に違反又は相違があり、交付要綱第22条の規定により助成金交付決定の全部又は一部の取消しを受けた場合において、交付要綱第23条に規定する助成金の返還を請求されたときは、これに異議なく応じることを誓約いたします。</t>
    <phoneticPr fontId="15"/>
  </si>
  <si>
    <t>７　本申請書は、事実に基づき、申請者の不利益にならない範囲において訂正される可能性があることについて同意いたします。</t>
    <phoneticPr fontId="15"/>
  </si>
  <si>
    <t>（１）交付申請について</t>
    <rPh sb="3" eb="7">
      <t>コウフシンセイ</t>
    </rPh>
    <phoneticPr fontId="16"/>
  </si>
  <si>
    <t>共通様式１－２から申請する助成対象設備を入力してください。</t>
    <rPh sb="0" eb="4">
      <t>キョウツウヨウシキ</t>
    </rPh>
    <rPh sb="9" eb="11">
      <t>シンセイ</t>
    </rPh>
    <rPh sb="13" eb="19">
      <t>ジョセイタイショウセツビ</t>
    </rPh>
    <rPh sb="20" eb="22">
      <t>ニュウリョク</t>
    </rPh>
    <phoneticPr fontId="15"/>
  </si>
  <si>
    <t>共通様式１－２を作成後、共通様式２より助成金額を計算してください。</t>
    <rPh sb="0" eb="4">
      <t>キョウツウヨウシキ</t>
    </rPh>
    <rPh sb="8" eb="11">
      <t>サクセイゴ</t>
    </rPh>
    <rPh sb="12" eb="16">
      <t>キョウツウヨウシキ</t>
    </rPh>
    <rPh sb="19" eb="23">
      <t>ジョセイキンガク</t>
    </rPh>
    <rPh sb="24" eb="26">
      <t>ケイサン</t>
    </rPh>
    <phoneticPr fontId="15"/>
  </si>
  <si>
    <t>（２）その他届出、申請について</t>
    <rPh sb="5" eb="6">
      <t>タ</t>
    </rPh>
    <rPh sb="6" eb="8">
      <t>トドケデ</t>
    </rPh>
    <rPh sb="9" eb="11">
      <t>シンセイ</t>
    </rPh>
    <phoneticPr fontId="16"/>
  </si>
  <si>
    <t>実績報告を除く届出、申請にも使用することができるため、大切に保管してください。</t>
    <rPh sb="0" eb="4">
      <t>ジッセキホウコク</t>
    </rPh>
    <rPh sb="5" eb="6">
      <t>ノゾ</t>
    </rPh>
    <rPh sb="7" eb="9">
      <t>トドケデ</t>
    </rPh>
    <rPh sb="10" eb="12">
      <t>シンセイ</t>
    </rPh>
    <rPh sb="14" eb="16">
      <t>シヨウ</t>
    </rPh>
    <rPh sb="27" eb="29">
      <t>タイセツ</t>
    </rPh>
    <rPh sb="30" eb="32">
      <t>ホカン</t>
    </rPh>
    <phoneticPr fontId="15"/>
  </si>
  <si>
    <t>１．申請する各様式のpdf作成ついて</t>
    <rPh sb="2" eb="4">
      <t>シンセイ</t>
    </rPh>
    <rPh sb="6" eb="7">
      <t>カク</t>
    </rPh>
    <rPh sb="7" eb="9">
      <t>ヨウシキ</t>
    </rPh>
    <rPh sb="13" eb="15">
      <t>サクセイ</t>
    </rPh>
    <phoneticPr fontId="16"/>
  </si>
  <si>
    <r>
      <t>各様式を印刷するにあたっては、</t>
    </r>
    <r>
      <rPr>
        <u/>
        <sz val="11"/>
        <color indexed="10"/>
        <rFont val="ＭＳ Ｐ明朝"/>
        <family val="1"/>
        <charset val="128"/>
      </rPr>
      <t>セルの色を印刷しないようお願い致します。</t>
    </r>
    <rPh sb="0" eb="1">
      <t>カク</t>
    </rPh>
    <rPh sb="1" eb="3">
      <t>ヨウシキ</t>
    </rPh>
    <rPh sb="4" eb="6">
      <t>インサツ</t>
    </rPh>
    <rPh sb="18" eb="19">
      <t>イロ</t>
    </rPh>
    <rPh sb="23" eb="25">
      <t>サクセイ</t>
    </rPh>
    <phoneticPr fontId="16"/>
  </si>
  <si>
    <t>地産地消型再エネ・蓄エネ設備導入促進事業
申請関係様式の記入要領</t>
    <rPh sb="21" eb="23">
      <t>シンセイ</t>
    </rPh>
    <rPh sb="23" eb="25">
      <t>カンケイ</t>
    </rPh>
    <rPh sb="25" eb="27">
      <t>ヨウシキ</t>
    </rPh>
    <rPh sb="28" eb="30">
      <t>キニュウ</t>
    </rPh>
    <rPh sb="30" eb="32">
      <t>ヨウリョウ</t>
    </rPh>
    <phoneticPr fontId="16"/>
  </si>
  <si>
    <t>地産地消型再エネ・蓄エネ設備導入促進事業
申請関係様式のpdf作成要領</t>
    <rPh sb="21" eb="23">
      <t>シンセイ</t>
    </rPh>
    <rPh sb="23" eb="25">
      <t>カンケイ</t>
    </rPh>
    <rPh sb="25" eb="27">
      <t>ヨウシキ</t>
    </rPh>
    <rPh sb="31" eb="33">
      <t>サクセイ</t>
    </rPh>
    <rPh sb="33" eb="35">
      <t>ヨウリョウ</t>
    </rPh>
    <phoneticPr fontId="16"/>
  </si>
  <si>
    <t>５　助成対象設備を設置する施設の所有者および関連する権利関係者に交付要綱第３条、第５条、第11条、第12条、第27条、第29条、第30条及び第31条の規定を周知した上で、助成金交付申請及び助成対象設備の設置に関する許可を得ていることを誓約いたします。</t>
    <rPh sb="85" eb="88">
      <t>ジョセイキン</t>
    </rPh>
    <rPh sb="88" eb="90">
      <t>コウフ</t>
    </rPh>
    <rPh sb="90" eb="92">
      <t>シンセイ</t>
    </rPh>
    <rPh sb="92" eb="93">
      <t>オヨ</t>
    </rPh>
    <rPh sb="94" eb="100">
      <t>ジョセイタイショウセツビ</t>
    </rPh>
    <rPh sb="101" eb="103">
      <t>セッチ</t>
    </rPh>
    <rPh sb="104" eb="105">
      <t>カン</t>
    </rPh>
    <phoneticPr fontId="15"/>
  </si>
  <si>
    <t>（６）蓄電池総容量</t>
    <rPh sb="3" eb="6">
      <t>チクデンチ</t>
    </rPh>
    <rPh sb="6" eb="9">
      <t>ソウヨウリョウ</t>
    </rPh>
    <phoneticPr fontId="20"/>
  </si>
  <si>
    <t>（８）蓄電池総容量</t>
    <rPh sb="3" eb="6">
      <t>チクデンチ</t>
    </rPh>
    <rPh sb="6" eb="9">
      <t>ソウヨウリョウ</t>
    </rPh>
    <phoneticPr fontId="20"/>
  </si>
  <si>
    <t>（１７）前処理設備</t>
    <rPh sb="4" eb="7">
      <t>マエショリ</t>
    </rPh>
    <rPh sb="7" eb="9">
      <t>セツビ</t>
    </rPh>
    <phoneticPr fontId="20"/>
  </si>
  <si>
    <t>号で交付額確定の通知を受けた</t>
    <rPh sb="4" eb="5">
      <t>ガク</t>
    </rPh>
    <rPh sb="5" eb="7">
      <t>カクテイ</t>
    </rPh>
    <phoneticPr fontId="65"/>
  </si>
  <si>
    <t>１　地産地消型再エネ増強プロジェクト助成金（都外設置）交付要綱（令和２年７月28日付２都環公地温第857号。以下「交付要綱」という。）第８条の規定に基づく助成金の交付の申請を行うに当たり、当該申請により助成金等の交付を受けようとする者（法人その他の団体にあっては、代表者、役員又は使用人その他の従業員若しくは構成員を含む。）が交付要綱第４条に規定する助成対象事業者に該当し、将来にわたっても該当するよう法令等を遵守することをここに誓約いたします。</t>
    <rPh sb="23" eb="24">
      <t>ソト</t>
    </rPh>
    <phoneticPr fontId="15"/>
  </si>
  <si>
    <t>１億円</t>
    <rPh sb="0" eb="2">
      <t>イチオク</t>
    </rPh>
    <rPh sb="2" eb="3">
      <t>エン</t>
    </rPh>
    <phoneticPr fontId="58"/>
  </si>
  <si>
    <t>７．環境価値の利用</t>
    <rPh sb="2" eb="6">
      <t>カンキョウカチ</t>
    </rPh>
    <rPh sb="7" eb="9">
      <t>リヨウ</t>
    </rPh>
    <phoneticPr fontId="15"/>
  </si>
  <si>
    <t>（１）－１．再エネ電力証書利用場所及び年間電力消費量</t>
    <rPh sb="6" eb="7">
      <t>サイ</t>
    </rPh>
    <rPh sb="9" eb="11">
      <t>デンリョク</t>
    </rPh>
    <rPh sb="11" eb="13">
      <t>ショウショ</t>
    </rPh>
    <rPh sb="13" eb="15">
      <t>リヨウ</t>
    </rPh>
    <rPh sb="15" eb="17">
      <t>バショ</t>
    </rPh>
    <rPh sb="17" eb="18">
      <t>オヨ</t>
    </rPh>
    <rPh sb="19" eb="21">
      <t>ネンカン</t>
    </rPh>
    <phoneticPr fontId="15"/>
  </si>
  <si>
    <t>　　名称</t>
    <rPh sb="2" eb="4">
      <t>メイショウ</t>
    </rPh>
    <phoneticPr fontId="15"/>
  </si>
  <si>
    <t>○○株式会社</t>
    <phoneticPr fontId="58"/>
  </si>
  <si>
    <t>住所</t>
  </si>
  <si>
    <t>東京都新宿区西新宿○-○○-○○</t>
    <phoneticPr fontId="58"/>
  </si>
  <si>
    <t>年間電力消費量</t>
    <rPh sb="0" eb="7">
      <t>ネンカンデンリョクショウヒリョウ</t>
    </rPh>
    <phoneticPr fontId="58"/>
  </si>
  <si>
    <t>年間電力消費量小計(kWh)</t>
    <rPh sb="0" eb="2">
      <t>ネンカン</t>
    </rPh>
    <rPh sb="2" eb="4">
      <t>デンリョク</t>
    </rPh>
    <rPh sb="3" eb="4">
      <t>ハツデン</t>
    </rPh>
    <rPh sb="4" eb="6">
      <t>ショウヒ</t>
    </rPh>
    <rPh sb="6" eb="7">
      <t>リョウ</t>
    </rPh>
    <phoneticPr fontId="58"/>
  </si>
  <si>
    <t>（１）－２．再エネ電力証書利用場所及び年間電力消費量</t>
    <rPh sb="6" eb="7">
      <t>サイ</t>
    </rPh>
    <rPh sb="9" eb="11">
      <t>デンリョク</t>
    </rPh>
    <rPh sb="11" eb="13">
      <t>ショウショ</t>
    </rPh>
    <rPh sb="13" eb="15">
      <t>リヨウ</t>
    </rPh>
    <rPh sb="15" eb="17">
      <t>バショ</t>
    </rPh>
    <rPh sb="17" eb="18">
      <t>オヨ</t>
    </rPh>
    <rPh sb="19" eb="26">
      <t>ネンカンデンリョクショウヒリョウ</t>
    </rPh>
    <phoneticPr fontId="15"/>
  </si>
  <si>
    <t>（１）－３．再エネ電力証書利用場所及び年間電力消費量</t>
    <rPh sb="6" eb="7">
      <t>サイ</t>
    </rPh>
    <rPh sb="9" eb="11">
      <t>デンリョク</t>
    </rPh>
    <rPh sb="11" eb="13">
      <t>ショウショ</t>
    </rPh>
    <rPh sb="13" eb="15">
      <t>リヨウ</t>
    </rPh>
    <rPh sb="15" eb="17">
      <t>バショ</t>
    </rPh>
    <rPh sb="17" eb="18">
      <t>オヨ</t>
    </rPh>
    <rPh sb="19" eb="26">
      <t>ネンカンデンリョクショウヒリョウ</t>
    </rPh>
    <phoneticPr fontId="15"/>
  </si>
  <si>
    <t>（１）－４．再エネ電力証書利用場所及び年間電力消費量</t>
    <rPh sb="6" eb="7">
      <t>サイ</t>
    </rPh>
    <rPh sb="9" eb="11">
      <t>デンリョク</t>
    </rPh>
    <rPh sb="11" eb="13">
      <t>ショウショ</t>
    </rPh>
    <rPh sb="13" eb="15">
      <t>リヨウ</t>
    </rPh>
    <rPh sb="15" eb="17">
      <t>バショ</t>
    </rPh>
    <rPh sb="17" eb="18">
      <t>オヨ</t>
    </rPh>
    <rPh sb="19" eb="26">
      <t>ネンカンデンリョクショウヒリョウ</t>
    </rPh>
    <phoneticPr fontId="15"/>
  </si>
  <si>
    <t>（１）－５．再エネ電力証書利用場所及び年間電力消費量</t>
    <rPh sb="6" eb="7">
      <t>サイ</t>
    </rPh>
    <rPh sb="9" eb="11">
      <t>デンリョク</t>
    </rPh>
    <rPh sb="11" eb="13">
      <t>ショウショ</t>
    </rPh>
    <rPh sb="13" eb="15">
      <t>リヨウ</t>
    </rPh>
    <rPh sb="15" eb="17">
      <t>バショ</t>
    </rPh>
    <rPh sb="17" eb="18">
      <t>オヨ</t>
    </rPh>
    <rPh sb="19" eb="26">
      <t>ネンカンデンリョクショウヒリョウ</t>
    </rPh>
    <phoneticPr fontId="15"/>
  </si>
  <si>
    <t>（１）－６．再エネ電力証書利用場所及び年間電力消費量</t>
    <rPh sb="6" eb="7">
      <t>サイ</t>
    </rPh>
    <rPh sb="9" eb="11">
      <t>デンリョク</t>
    </rPh>
    <rPh sb="11" eb="13">
      <t>ショウショ</t>
    </rPh>
    <rPh sb="13" eb="15">
      <t>リヨウ</t>
    </rPh>
    <rPh sb="15" eb="17">
      <t>バショ</t>
    </rPh>
    <rPh sb="17" eb="18">
      <t>オヨ</t>
    </rPh>
    <rPh sb="19" eb="26">
      <t>ネンカンデンリョクショウヒリョウ</t>
    </rPh>
    <phoneticPr fontId="15"/>
  </si>
  <si>
    <t>（１）－７．再エネ電力証書利用場所及び年間電力消費量</t>
    <rPh sb="6" eb="7">
      <t>サイ</t>
    </rPh>
    <rPh sb="9" eb="11">
      <t>デンリョク</t>
    </rPh>
    <rPh sb="11" eb="13">
      <t>ショウショ</t>
    </rPh>
    <rPh sb="13" eb="15">
      <t>リヨウ</t>
    </rPh>
    <rPh sb="15" eb="17">
      <t>バショ</t>
    </rPh>
    <rPh sb="17" eb="18">
      <t>オヨ</t>
    </rPh>
    <rPh sb="19" eb="26">
      <t>ネンカンデンリョクショウヒリョウ</t>
    </rPh>
    <phoneticPr fontId="15"/>
  </si>
  <si>
    <t>（１）－８．再エネ電力証書利用場所及び年間電力消費量</t>
    <rPh sb="6" eb="7">
      <t>サイ</t>
    </rPh>
    <rPh sb="9" eb="11">
      <t>デンリョク</t>
    </rPh>
    <rPh sb="11" eb="13">
      <t>ショウショ</t>
    </rPh>
    <rPh sb="13" eb="15">
      <t>リヨウ</t>
    </rPh>
    <rPh sb="15" eb="17">
      <t>バショ</t>
    </rPh>
    <rPh sb="17" eb="18">
      <t>オヨ</t>
    </rPh>
    <rPh sb="19" eb="26">
      <t>ネンカンデンリョクショウヒリョウ</t>
    </rPh>
    <phoneticPr fontId="15"/>
  </si>
  <si>
    <t>（１）－９．再エネ電力証書利用場所及び年間電力消費量</t>
    <rPh sb="6" eb="7">
      <t>サイ</t>
    </rPh>
    <rPh sb="9" eb="11">
      <t>デンリョク</t>
    </rPh>
    <rPh sb="11" eb="13">
      <t>ショウショ</t>
    </rPh>
    <rPh sb="13" eb="15">
      <t>リヨウ</t>
    </rPh>
    <rPh sb="15" eb="17">
      <t>バショ</t>
    </rPh>
    <rPh sb="17" eb="18">
      <t>オヨ</t>
    </rPh>
    <rPh sb="19" eb="26">
      <t>ネンカンデンリョクショウヒリョウ</t>
    </rPh>
    <phoneticPr fontId="15"/>
  </si>
  <si>
    <t>（１）－10．再エネ電力証書利用場所及び年間電力消費量</t>
    <rPh sb="7" eb="8">
      <t>サイ</t>
    </rPh>
    <rPh sb="10" eb="12">
      <t>デンリョク</t>
    </rPh>
    <rPh sb="12" eb="14">
      <t>ショウショ</t>
    </rPh>
    <rPh sb="14" eb="16">
      <t>リヨウ</t>
    </rPh>
    <rPh sb="16" eb="18">
      <t>バショ</t>
    </rPh>
    <rPh sb="18" eb="19">
      <t>オヨ</t>
    </rPh>
    <rPh sb="20" eb="27">
      <t>ネンカンデンリョクショウヒリョウ</t>
    </rPh>
    <phoneticPr fontId="15"/>
  </si>
  <si>
    <t>分子</t>
    <rPh sb="0" eb="2">
      <t>ブンシ</t>
    </rPh>
    <phoneticPr fontId="58"/>
  </si>
  <si>
    <t>分母</t>
    <rPh sb="0" eb="2">
      <t>ブンボ</t>
    </rPh>
    <phoneticPr fontId="58"/>
  </si>
  <si>
    <t>太陽光</t>
    <rPh sb="0" eb="3">
      <t>タイヨウコウ</t>
    </rPh>
    <phoneticPr fontId="58"/>
  </si>
  <si>
    <t>風力</t>
    <rPh sb="0" eb="2">
      <t>フウリョク</t>
    </rPh>
    <phoneticPr fontId="58"/>
  </si>
  <si>
    <t>水力</t>
    <rPh sb="0" eb="2">
      <t>スイリョク</t>
    </rPh>
    <phoneticPr fontId="58"/>
  </si>
  <si>
    <t>地熱</t>
    <rPh sb="0" eb="2">
      <t>チネツ</t>
    </rPh>
    <phoneticPr fontId="58"/>
  </si>
  <si>
    <t>バイオマス</t>
    <phoneticPr fontId="58"/>
  </si>
  <si>
    <t>（２）再エネ電力証書利用場所の年間電力消費量</t>
    <rPh sb="3" eb="4">
      <t>サイ</t>
    </rPh>
    <rPh sb="6" eb="8">
      <t>デンリョク</t>
    </rPh>
    <rPh sb="8" eb="10">
      <t>ショウショ</t>
    </rPh>
    <rPh sb="10" eb="12">
      <t>リヨウ</t>
    </rPh>
    <rPh sb="12" eb="14">
      <t>バショ</t>
    </rPh>
    <rPh sb="15" eb="22">
      <t>ネンカンデンリョクショウヒリョウ</t>
    </rPh>
    <phoneticPr fontId="58"/>
  </si>
  <si>
    <t>kWh/年</t>
    <rPh sb="4" eb="5">
      <t>ネン</t>
    </rPh>
    <phoneticPr fontId="58"/>
  </si>
  <si>
    <t>（３）東京都助成率</t>
    <rPh sb="3" eb="9">
      <t>トウキョウトジョセイリツ</t>
    </rPh>
    <phoneticPr fontId="58"/>
  </si>
  <si>
    <t>（４）再エネ電力証書化想定量</t>
    <rPh sb="3" eb="4">
      <t>サイ</t>
    </rPh>
    <rPh sb="6" eb="8">
      <t>デンリョク</t>
    </rPh>
    <rPh sb="8" eb="10">
      <t>ショウショ</t>
    </rPh>
    <rPh sb="10" eb="11">
      <t>カ</t>
    </rPh>
    <rPh sb="11" eb="13">
      <t>ソウテイ</t>
    </rPh>
    <rPh sb="13" eb="14">
      <t>リョウ</t>
    </rPh>
    <phoneticPr fontId="58"/>
  </si>
  <si>
    <t>（５）再エネ電力証書種別及びスケジュール</t>
    <rPh sb="3" eb="4">
      <t>サイ</t>
    </rPh>
    <rPh sb="6" eb="8">
      <t>デンリョク</t>
    </rPh>
    <rPh sb="8" eb="10">
      <t>ショウショ</t>
    </rPh>
    <rPh sb="10" eb="12">
      <t>シュベツ</t>
    </rPh>
    <rPh sb="12" eb="13">
      <t>オヨ</t>
    </rPh>
    <phoneticPr fontId="58"/>
  </si>
  <si>
    <t>①再エネ電力証書種別</t>
    <rPh sb="1" eb="2">
      <t>サイ</t>
    </rPh>
    <rPh sb="4" eb="6">
      <t>デンリョク</t>
    </rPh>
    <rPh sb="6" eb="8">
      <t>ショウショ</t>
    </rPh>
    <rPh sb="8" eb="10">
      <t>シュベツ</t>
    </rPh>
    <phoneticPr fontId="58"/>
  </si>
  <si>
    <t>②スケジュール</t>
    <phoneticPr fontId="58"/>
  </si>
  <si>
    <t>　令和〇年□月　設備の審査を審査機関○○○〇へ審査依頼予定
　令和◎年△月　設備審査終了予定
　令和▲年●月　発電量計測開始
　以降令和□年〇月まで継続して発電量を計測予定
　令和■年×月　再エネ電力証書発行を行い都内事業所で証書利用開始予定
　以降毎年〇月に再エネ電力証書発行を行い、令和□年〇月まで証書を都内事業所で利用予定
※証書発行事業者を利用して実施する場合は証書発行事業者名も記載してください。申請内容で発行事業者が証書発行が可能であるか確認をした上で発行事業者名を記載してください。</t>
    <rPh sb="203" eb="205">
      <t>シンセイ</t>
    </rPh>
    <rPh sb="205" eb="207">
      <t>ナイヨウ</t>
    </rPh>
    <rPh sb="208" eb="210">
      <t>ハッコウ</t>
    </rPh>
    <rPh sb="210" eb="213">
      <t>ジギョウシャ</t>
    </rPh>
    <rPh sb="214" eb="216">
      <t>ショウショ</t>
    </rPh>
    <rPh sb="216" eb="218">
      <t>ハッコウ</t>
    </rPh>
    <rPh sb="219" eb="221">
      <t>カノウ</t>
    </rPh>
    <rPh sb="225" eb="227">
      <t>カクニン</t>
    </rPh>
    <rPh sb="230" eb="231">
      <t>ウエ</t>
    </rPh>
    <rPh sb="232" eb="234">
      <t>ハッコウ</t>
    </rPh>
    <rPh sb="234" eb="237">
      <t>ジギョウシャ</t>
    </rPh>
    <rPh sb="237" eb="238">
      <t>メイ</t>
    </rPh>
    <rPh sb="239" eb="241">
      <t>キサイ</t>
    </rPh>
    <phoneticPr fontId="58"/>
  </si>
  <si>
    <t>合計</t>
    <rPh sb="0" eb="2">
      <t>ゴウケイ</t>
    </rPh>
    <phoneticPr fontId="58"/>
  </si>
  <si>
    <t>６　助成事業実施するに当たり、交付要綱、その他関係法令の規程を遵守することを誓約いたします。</t>
    <rPh sb="2" eb="8">
      <t>ジョセイジギョウジッシ</t>
    </rPh>
    <rPh sb="11" eb="12">
      <t>ア</t>
    </rPh>
    <phoneticPr fontId="15"/>
  </si>
  <si>
    <t>以上の事項すべてを満たすことを　　　　年　月　日に助成対象事業者、共同申請者、手続代行者は誓約いたします。</t>
    <phoneticPr fontId="58"/>
  </si>
  <si>
    <t>１　地産地消型再エネ・蓄エネ設備導入促進事業助成金（都内設置・蓄電池単独設置）交付要綱（令和６年４月12日付６都環公地温第361号)又は、地産地消型再エネ・蓄エネ設備導入促進事業助成金（都外設置）交付要綱（令和６年４月12日付６都環公地温第368号)（以下「交付要綱」という。）第８条の規定に基づく助成金の交付の申請を行うに当たり、当該申請により助成金等の交付を受けようとする者（法人その他の団体にあっては、代表者、役員又は使用人その他の従業員若しくは構成員を含む。）が交付要綱第４条に規定する助成対象事業者又は、交付要綱第９条の規定に基づき、助成対象事業者から依頼を受け、当該申請に係る手続きの代行を行うもの（以下、「手続き代行者」という。）に該当し、将来にわたっても該当するよう法令等を遵守することをここに誓約いたします。</t>
    <rPh sb="66" eb="67">
      <t>マタ</t>
    </rPh>
    <rPh sb="94" eb="95">
      <t>ソト</t>
    </rPh>
    <rPh sb="254" eb="255">
      <t>マタ</t>
    </rPh>
    <phoneticPr fontId="15"/>
  </si>
  <si>
    <t>けた事業について、下記のとおり取得財産を処分したいので、地産地消型再エネ・蓄エネ設備導入促進事業助成金（都外設置）交付要綱（令和６年４月12日付６都環公地温第368号）第27条第1項第六号の規定に基づき、申請します。</t>
    <rPh sb="9" eb="11">
      <t>カキ</t>
    </rPh>
    <rPh sb="15" eb="17">
      <t>シュトク</t>
    </rPh>
    <rPh sb="17" eb="19">
      <t>ザイサン</t>
    </rPh>
    <rPh sb="20" eb="22">
      <t>ショブン</t>
    </rPh>
    <rPh sb="87" eb="88">
      <t>ジョウ</t>
    </rPh>
    <rPh sb="88" eb="89">
      <t>ダイ</t>
    </rPh>
    <rPh sb="90" eb="91">
      <t>コウ</t>
    </rPh>
    <rPh sb="91" eb="92">
      <t>ダイ</t>
    </rPh>
    <rPh sb="92" eb="93">
      <t>６</t>
    </rPh>
    <rPh sb="93" eb="94">
      <t>ゴウ</t>
    </rPh>
    <rPh sb="102" eb="104">
      <t>シンセイ</t>
    </rPh>
    <phoneticPr fontId="15"/>
  </si>
  <si>
    <t>について、下記のとおり取得財産の所有者を変更したいので、地産地消型再エネ・蓄エネ設備導入促進事業助成金（都外設置）交付要綱（令和６年４月12日付６都環公地温第368号）第27条第１項第三号の規定に基づき、申請します。</t>
    <rPh sb="5" eb="7">
      <t>カキ</t>
    </rPh>
    <rPh sb="11" eb="13">
      <t>シュトク</t>
    </rPh>
    <rPh sb="13" eb="15">
      <t>ザイサン</t>
    </rPh>
    <rPh sb="16" eb="19">
      <t>ショユウシャ</t>
    </rPh>
    <rPh sb="20" eb="22">
      <t>ヘンコウ</t>
    </rPh>
    <rPh sb="87" eb="88">
      <t>ジョウ</t>
    </rPh>
    <rPh sb="88" eb="89">
      <t>ダイ</t>
    </rPh>
    <rPh sb="90" eb="91">
      <t>コウ</t>
    </rPh>
    <rPh sb="91" eb="92">
      <t>ダイ</t>
    </rPh>
    <rPh sb="92" eb="93">
      <t>３</t>
    </rPh>
    <rPh sb="93" eb="94">
      <t>ゴウ</t>
    </rPh>
    <rPh sb="102" eb="104">
      <t>シンセイ</t>
    </rPh>
    <phoneticPr fontId="15"/>
  </si>
  <si>
    <t>事業について、助成金を返還しましたので、地産地消型再エネ・蓄エネ設備導入促進事業助成金（都外設置）交付要綱（令和６年４月12日付６都環公地温第368号）第23条第３項の規定に基づき、報告します。</t>
    <rPh sb="11" eb="13">
      <t>ヘンカン</t>
    </rPh>
    <rPh sb="79" eb="80">
      <t>ジョウ</t>
    </rPh>
    <rPh sb="80" eb="81">
      <t>ダイ</t>
    </rPh>
    <rPh sb="82" eb="83">
      <t>コウ</t>
    </rPh>
    <rPh sb="91" eb="93">
      <t>ホウコク</t>
    </rPh>
    <phoneticPr fontId="15"/>
  </si>
  <si>
    <t>ついて、下記のとおり事業を中止（廃止）したいので、地産地消型再エネ・蓄エネ設備導入促進事業助成金（都外設置）交付要綱（令和６年４月12日付６都環公地温第368号）第19条第１項の規定に基づき、届け出ます。</t>
    <rPh sb="4" eb="6">
      <t>カキ</t>
    </rPh>
    <rPh sb="10" eb="12">
      <t>ジギョウ</t>
    </rPh>
    <rPh sb="13" eb="15">
      <t>チュウシ</t>
    </rPh>
    <rPh sb="16" eb="18">
      <t>ハイシ</t>
    </rPh>
    <rPh sb="84" eb="85">
      <t>ジョウ</t>
    </rPh>
    <rPh sb="85" eb="86">
      <t>ダイ</t>
    </rPh>
    <rPh sb="87" eb="88">
      <t>コウ</t>
    </rPh>
    <rPh sb="96" eb="97">
      <t>トド</t>
    </rPh>
    <rPh sb="98" eb="99">
      <t>デ</t>
    </rPh>
    <phoneticPr fontId="15"/>
  </si>
  <si>
    <t>事業について、事業者情報等に変更が生じたため、地産地消型再エネ・蓄エネ設備導入促進事業助成金（都外設置）交付要綱（令和６年４月12日付６都環公地温第368号）第17条の規定に基づき、下記のとおり届け出ます。</t>
    <rPh sb="0" eb="2">
      <t>ジギョウ</t>
    </rPh>
    <rPh sb="7" eb="9">
      <t>ジギョウ</t>
    </rPh>
    <rPh sb="9" eb="10">
      <t>シャ</t>
    </rPh>
    <rPh sb="10" eb="12">
      <t>ジョウホウ</t>
    </rPh>
    <rPh sb="12" eb="13">
      <t>トウ</t>
    </rPh>
    <rPh sb="14" eb="16">
      <t>ヘンコウ</t>
    </rPh>
    <rPh sb="17" eb="18">
      <t>ショウ</t>
    </rPh>
    <rPh sb="82" eb="83">
      <t>ジョウ</t>
    </rPh>
    <rPh sb="91" eb="93">
      <t>カキ</t>
    </rPh>
    <rPh sb="97" eb="98">
      <t>トドケ</t>
    </rPh>
    <rPh sb="99" eb="100">
      <t>デ</t>
    </rPh>
    <phoneticPr fontId="15"/>
  </si>
  <si>
    <t>事業について、事業計画を変更したいので、地産地消型再エネ・蓄エネ設備導入促進事業助成金（都外設置）交付要綱（令和６年４月12日付６都環公地温第368号）第15条第１項の規定に基づき、下記のとおり届け出ます。</t>
    <rPh sb="0" eb="2">
      <t>ジギョウ</t>
    </rPh>
    <rPh sb="7" eb="9">
      <t>ジギョウ</t>
    </rPh>
    <rPh sb="9" eb="11">
      <t>ケイカク</t>
    </rPh>
    <rPh sb="12" eb="14">
      <t>ヘンコウ</t>
    </rPh>
    <rPh sb="79" eb="80">
      <t>ジョウ</t>
    </rPh>
    <rPh sb="80" eb="81">
      <t>ダイ</t>
    </rPh>
    <rPh sb="82" eb="83">
      <t>コウ</t>
    </rPh>
    <rPh sb="91" eb="93">
      <t>カキ</t>
    </rPh>
    <phoneticPr fontId="15"/>
  </si>
  <si>
    <t>事業について、助成事業者の地位を承継し、当該助成事業を継続して実施したいので、地産地消型再エネ・蓄エネ設備導入促進事業助成金（都外設置）交付要綱（令和６年４月12日付６都環公地温第368号）第14条第１項の規定に基づき、下記のとおり届け出ます。</t>
    <rPh sb="0" eb="2">
      <t>ジギョウ</t>
    </rPh>
    <rPh sb="9" eb="11">
      <t>ジギョウ</t>
    </rPh>
    <rPh sb="11" eb="12">
      <t>シャ</t>
    </rPh>
    <rPh sb="13" eb="15">
      <t>チイ</t>
    </rPh>
    <rPh sb="20" eb="22">
      <t>トウガイ</t>
    </rPh>
    <rPh sb="24" eb="26">
      <t>ジギョウ</t>
    </rPh>
    <rPh sb="27" eb="29">
      <t>ケイゾク</t>
    </rPh>
    <rPh sb="31" eb="33">
      <t>ジッシ</t>
    </rPh>
    <rPh sb="98" eb="99">
      <t>ジョウ</t>
    </rPh>
    <rPh sb="99" eb="100">
      <t>ダイ</t>
    </rPh>
    <rPh sb="101" eb="102">
      <t>コウ</t>
    </rPh>
    <rPh sb="110" eb="112">
      <t>カキ</t>
    </rPh>
    <rPh sb="116" eb="117">
      <t>トド</t>
    </rPh>
    <rPh sb="118" eb="119">
      <t>デ</t>
    </rPh>
    <phoneticPr fontId="15"/>
  </si>
  <si>
    <t>事業について、助成金の交付申請を下記のとおり撤回したいので、地産地消型再エネ・蓄エネ設備導入促進事業助成金（都外設置）交付要綱（令和６年４月12日付６都環公地温第368号）第13条の規定に基づき、届け出ます。</t>
  </si>
  <si>
    <t>（3）個別様式への入力</t>
    <rPh sb="3" eb="5">
      <t>コベツ</t>
    </rPh>
    <rPh sb="5" eb="7">
      <t>ヨウシキ</t>
    </rPh>
    <rPh sb="9" eb="11">
      <t>ニュウリョク</t>
    </rPh>
    <phoneticPr fontId="16"/>
  </si>
  <si>
    <t>入力するセルの色使いは、以下の通りです。</t>
    <rPh sb="0" eb="2">
      <t>ニュウリョク</t>
    </rPh>
    <rPh sb="7" eb="8">
      <t>イロ</t>
    </rPh>
    <rPh sb="8" eb="9">
      <t>ツカ</t>
    </rPh>
    <rPh sb="12" eb="14">
      <t>イカ</t>
    </rPh>
    <rPh sb="15" eb="16">
      <t>トオ</t>
    </rPh>
    <phoneticPr fontId="16"/>
  </si>
  <si>
    <t>4．環境価値の利用</t>
    <rPh sb="2" eb="6">
      <t>カンキョウカチ</t>
    </rPh>
    <rPh sb="7" eb="9">
      <t>リヨウ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</si>
</sst>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yyyy&quot;年&quot;m&quot;月&quot;d&quot;日&quot;;@"/>
    <numFmt numFmtId="177" formatCode="#,##0;&quot;▲ &quot;#,##0"/>
    <numFmt numFmtId="178" formatCode="#,##0.00;&quot;▲ &quot;#,##0.00"/>
    <numFmt numFmtId="179" formatCode="#,##0.0;&quot;▲ &quot;#,##0.0"/>
    <numFmt numFmtId="180" formatCode="#,##0.00_);\(#,##0.00\)"/>
    <numFmt numFmtId="181" formatCode="0.0_ "/>
    <numFmt numFmtId="182" formatCode="#,##0_);[Red]\(#,##0\)"/>
    <numFmt numFmtId="183" formatCode="0.00_ "/>
    <numFmt numFmtId="184" formatCode="#,##0_ ;[Red]\-#,##0\ "/>
    <numFmt numFmtId="185" formatCode="#,##0.0_ ;[Red]\-#,##0.0\ "/>
    <numFmt numFmtId="186" formatCode="0.000"/>
    <numFmt numFmtId="187" formatCode="0.0"/>
    <numFmt numFmtId="188" formatCode="0.0%"/>
    <numFmt numFmtId="189" formatCode="0.0_);[Red]\(0.0\)"/>
    <numFmt numFmtId="190" formatCode="#,##0.000000;[Red]\-#,##0.000000"/>
    <numFmt numFmtId="191" formatCode="#,##0.0;[Red]\-#,##0.0"/>
    <numFmt numFmtId="192" formatCode="0_ "/>
    <numFmt numFmtId="193" formatCode="[$-411]ggge&quot;年&quot;m&quot;月&quot;d&quot;日&quot;;@"/>
  </numFmts>
  <fonts count="107">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明朝"/>
      <family val="1"/>
      <charset val="128"/>
    </font>
    <font>
      <sz val="6"/>
      <name val="ＭＳ Ｐゴシック"/>
      <family val="3"/>
      <charset val="128"/>
    </font>
    <font>
      <sz val="6"/>
      <name val="ＭＳ Ｐゴシック"/>
      <family val="3"/>
      <charset val="128"/>
    </font>
    <font>
      <sz val="11"/>
      <name val="ＭＳ Ｐ明朝"/>
      <family val="1"/>
      <charset val="128"/>
    </font>
    <font>
      <sz val="9"/>
      <color indexed="8"/>
      <name val="ＭＳ Ｐ明朝"/>
      <family val="1"/>
      <charset val="128"/>
    </font>
    <font>
      <sz val="12"/>
      <color indexed="8"/>
      <name val="ＭＳ Ｐ明朝"/>
      <family val="1"/>
      <charset val="128"/>
    </font>
    <font>
      <sz val="6"/>
      <name val="ＭＳ Ｐゴシック"/>
      <family val="3"/>
      <charset val="128"/>
    </font>
    <font>
      <sz val="11"/>
      <name val="ＭＳ Ｐゴシック"/>
      <family val="3"/>
      <charset val="128"/>
    </font>
    <font>
      <sz val="10.5"/>
      <name val="ＭＳ Ｐ明朝"/>
      <family val="1"/>
      <charset val="128"/>
    </font>
    <font>
      <vertAlign val="superscript"/>
      <sz val="11"/>
      <color indexed="8"/>
      <name val="ＭＳ Ｐ明朝"/>
      <family val="1"/>
      <charset val="128"/>
    </font>
    <font>
      <b/>
      <sz val="11"/>
      <color indexed="8"/>
      <name val="ＭＳ Ｐ明朝"/>
      <family val="1"/>
      <charset val="128"/>
    </font>
    <font>
      <sz val="14"/>
      <color indexed="8"/>
      <name val="ＭＳ Ｐ明朝"/>
      <family val="1"/>
      <charset val="128"/>
    </font>
    <font>
      <b/>
      <sz val="12"/>
      <color indexed="8"/>
      <name val="ＭＳ Ｐ明朝"/>
      <family val="1"/>
      <charset val="128"/>
    </font>
    <font>
      <sz val="6"/>
      <name val="ＭＳ Ｐゴシック"/>
      <family val="3"/>
      <charset val="128"/>
    </font>
    <font>
      <sz val="12"/>
      <name val="Arial Unicode MS"/>
      <family val="3"/>
      <charset val="128"/>
    </font>
    <font>
      <sz val="6"/>
      <name val="ＭＳ Ｐゴシック"/>
      <family val="3"/>
      <charset val="128"/>
    </font>
    <font>
      <sz val="11"/>
      <color indexed="0"/>
      <name val="ＭＳ Ｐ明朝"/>
      <family val="1"/>
      <charset val="128"/>
    </font>
    <font>
      <sz val="12"/>
      <name val="ＭＳ Ｐ明朝"/>
      <family val="1"/>
      <charset val="128"/>
    </font>
    <font>
      <sz val="6"/>
      <name val="ＭＳ Ｐゴシック"/>
      <family val="3"/>
      <charset val="128"/>
    </font>
    <font>
      <sz val="9"/>
      <name val="ＭＳ Ｐ明朝"/>
      <family val="1"/>
      <charset val="128"/>
    </font>
    <font>
      <sz val="6"/>
      <name val="ＭＳ Ｐゴシック"/>
      <family val="3"/>
      <charset val="128"/>
    </font>
    <font>
      <sz val="11"/>
      <color theme="1"/>
      <name val="ＭＳ Ｐゴシック"/>
      <family val="3"/>
      <charset val="128"/>
      <scheme val="minor"/>
    </font>
    <font>
      <u/>
      <sz val="12.65"/>
      <color theme="10"/>
      <name val="ＭＳ Ｐゴシック"/>
      <family val="3"/>
      <charset val="128"/>
    </font>
    <font>
      <sz val="16"/>
      <color theme="1"/>
      <name val="ＭＳ ゴシック"/>
      <family val="3"/>
      <charset val="128"/>
    </font>
    <font>
      <sz val="11"/>
      <color theme="1"/>
      <name val="ＭＳ Ｐ明朝"/>
      <family val="1"/>
      <charset val="128"/>
    </font>
    <font>
      <sz val="12"/>
      <color theme="1"/>
      <name val="ＭＳ Ｐ明朝"/>
      <family val="1"/>
      <charset val="128"/>
    </font>
    <font>
      <sz val="8"/>
      <color theme="1"/>
      <name val="ＭＳ Ｐ明朝"/>
      <family val="1"/>
      <charset val="128"/>
    </font>
    <font>
      <b/>
      <sz val="11"/>
      <color theme="1"/>
      <name val="ＭＳ Ｐ明朝"/>
      <family val="1"/>
      <charset val="128"/>
    </font>
    <font>
      <sz val="10.5"/>
      <color theme="1"/>
      <name val="ＭＳ Ｐ明朝"/>
      <family val="1"/>
      <charset val="128"/>
    </font>
    <font>
      <sz val="9"/>
      <color theme="1"/>
      <name val="ＭＳ Ｐ明朝"/>
      <family val="1"/>
      <charset val="128"/>
    </font>
    <font>
      <sz val="10"/>
      <color theme="1"/>
      <name val="ＭＳ Ｐ明朝"/>
      <family val="1"/>
      <charset val="128"/>
    </font>
    <font>
      <b/>
      <u/>
      <sz val="11"/>
      <color rgb="FFC00000"/>
      <name val="ＭＳ Ｐ明朝"/>
      <family val="1"/>
      <charset val="128"/>
    </font>
    <font>
      <b/>
      <sz val="11"/>
      <color rgb="FFC00000"/>
      <name val="ＭＳ Ｐ明朝"/>
      <family val="1"/>
      <charset val="128"/>
    </font>
    <font>
      <sz val="14"/>
      <color theme="1"/>
      <name val="ＭＳ Ｐ明朝"/>
      <family val="1"/>
      <charset val="128"/>
    </font>
    <font>
      <b/>
      <sz val="12"/>
      <color theme="1"/>
      <name val="ＭＳ Ｐ明朝"/>
      <family val="1"/>
      <charset val="128"/>
    </font>
    <font>
      <u/>
      <sz val="12"/>
      <color theme="10"/>
      <name val="ＭＳ Ｐ明朝"/>
      <family val="1"/>
      <charset val="128"/>
    </font>
    <font>
      <b/>
      <sz val="14"/>
      <color theme="1"/>
      <name val="ＭＳ Ｐ明朝"/>
      <family val="1"/>
      <charset val="128"/>
    </font>
    <font>
      <sz val="11"/>
      <color rgb="FFC00000"/>
      <name val="ＭＳ Ｐ明朝"/>
      <family val="1"/>
      <charset val="128"/>
    </font>
    <font>
      <b/>
      <u/>
      <sz val="11"/>
      <color rgb="FFC00000"/>
      <name val="ＭＳ Ｐゴシック"/>
      <family val="3"/>
      <charset val="128"/>
      <scheme val="minor"/>
    </font>
    <font>
      <sz val="11"/>
      <color rgb="FFFF0000"/>
      <name val="ＭＳ Ｐ明朝"/>
      <family val="1"/>
      <charset val="128"/>
    </font>
    <font>
      <sz val="10.5"/>
      <color rgb="FFFF0000"/>
      <name val="ＭＳ Ｐ明朝"/>
      <family val="1"/>
      <charset val="128"/>
    </font>
    <font>
      <b/>
      <sz val="11"/>
      <name val="ＭＳ Ｐ明朝"/>
      <family val="1"/>
      <charset val="128"/>
    </font>
    <font>
      <b/>
      <u/>
      <sz val="10.5"/>
      <color rgb="FFC00000"/>
      <name val="ＭＳ Ｐ明朝"/>
      <family val="1"/>
      <charset val="128"/>
    </font>
    <font>
      <sz val="10"/>
      <color indexed="8"/>
      <name val="ＭＳ Ｐ明朝"/>
      <family val="1"/>
      <charset val="128"/>
    </font>
    <font>
      <sz val="6"/>
      <name val="ＭＳ Ｐゴシック"/>
      <family val="3"/>
      <charset val="128"/>
      <scheme val="minor"/>
    </font>
    <font>
      <sz val="9"/>
      <color rgb="FF000000"/>
      <name val="Meiryo UI"/>
      <family val="3"/>
      <charset val="128"/>
    </font>
    <font>
      <b/>
      <sz val="10.5"/>
      <color rgb="FFFF0000"/>
      <name val="ＭＳ Ｐ明朝"/>
      <family val="1"/>
      <charset val="128"/>
    </font>
    <font>
      <b/>
      <sz val="20"/>
      <color rgb="FFFF0000"/>
      <name val="ＭＳ Ｐ明朝"/>
      <family val="1"/>
      <charset val="128"/>
    </font>
    <font>
      <b/>
      <sz val="11"/>
      <color rgb="FFFF0000"/>
      <name val="ＭＳ Ｐ明朝"/>
      <family val="1"/>
      <charset val="128"/>
    </font>
    <font>
      <b/>
      <sz val="11"/>
      <color theme="1"/>
      <name val="ＭＳ Ｐゴシック"/>
      <family val="3"/>
      <charset val="128"/>
      <scheme val="minor"/>
    </font>
    <font>
      <sz val="12"/>
      <color theme="1"/>
      <name val="ＭＳ Ｐゴシック"/>
      <family val="3"/>
      <charset val="128"/>
      <scheme val="minor"/>
    </font>
    <font>
      <sz val="6"/>
      <name val="ＭＳ Ｐゴシック"/>
      <family val="2"/>
      <charset val="128"/>
      <scheme val="minor"/>
    </font>
    <font>
      <b/>
      <sz val="11"/>
      <color rgb="FFC00000"/>
      <name val="ＭＳ Ｐゴシック"/>
      <family val="3"/>
      <charset val="128"/>
      <scheme val="minor"/>
    </font>
    <font>
      <b/>
      <sz val="10.5"/>
      <color rgb="FFC00000"/>
      <name val="ＭＳ Ｐ明朝"/>
      <family val="1"/>
      <charset val="128"/>
    </font>
    <font>
      <b/>
      <sz val="10.5"/>
      <name val="ＭＳ Ｐ明朝"/>
      <family val="1"/>
      <charset val="128"/>
    </font>
    <font>
      <sz val="22"/>
      <color theme="1"/>
      <name val="ＭＳ Ｐ明朝"/>
      <family val="1"/>
      <charset val="128"/>
    </font>
    <font>
      <sz val="9"/>
      <color rgb="FFFF0000"/>
      <name val="ＭＳ Ｐ明朝"/>
      <family val="1"/>
      <charset val="128"/>
    </font>
    <font>
      <b/>
      <sz val="16"/>
      <color rgb="FFFF0000"/>
      <name val="ＭＳ Ｐ明朝"/>
      <family val="1"/>
      <charset val="128"/>
    </font>
    <font>
      <sz val="9"/>
      <color theme="1"/>
      <name val="ＭＳ Ｐゴシック"/>
      <family val="2"/>
      <charset val="128"/>
      <scheme val="minor"/>
    </font>
    <font>
      <sz val="10"/>
      <color rgb="FF000000"/>
      <name val="Times New Roman"/>
      <family val="1"/>
    </font>
    <font>
      <sz val="10"/>
      <color rgb="FF000000"/>
      <name val="ＭＳ Ｐ明朝"/>
      <family val="1"/>
      <charset val="128"/>
    </font>
    <font>
      <sz val="11"/>
      <color rgb="FF000000"/>
      <name val="ＭＳ Ｐ明朝"/>
      <family val="1"/>
      <charset val="128"/>
    </font>
    <font>
      <u/>
      <sz val="10"/>
      <color theme="10"/>
      <name val="Times New Roman"/>
      <family val="1"/>
    </font>
    <font>
      <sz val="10"/>
      <name val="ＭＳ Ｐ明朝"/>
      <family val="1"/>
      <charset val="128"/>
    </font>
    <font>
      <sz val="11"/>
      <color theme="1"/>
      <name val="ＭＳ Ｐゴシック"/>
      <family val="2"/>
      <charset val="128"/>
    </font>
    <font>
      <sz val="8"/>
      <name val="ＭＳ Ｐ明朝"/>
      <family val="1"/>
      <charset val="128"/>
    </font>
    <font>
      <sz val="11"/>
      <name val="ＭＳ 明朝"/>
      <family val="1"/>
      <charset val="128"/>
    </font>
    <font>
      <sz val="10.5"/>
      <color rgb="FF000000"/>
      <name val="ＭＳ Ｐ明朝"/>
      <family val="1"/>
      <charset val="128"/>
    </font>
    <font>
      <sz val="6"/>
      <name val="ＭＳ Ｐゴシック"/>
      <family val="2"/>
      <charset val="128"/>
    </font>
    <font>
      <sz val="9"/>
      <name val="ＭＳ 明朝"/>
      <family val="1"/>
      <charset val="128"/>
    </font>
    <font>
      <sz val="14"/>
      <name val="ＭＳ 明朝"/>
      <family val="1"/>
      <charset val="128"/>
    </font>
    <font>
      <u/>
      <sz val="9"/>
      <name val="ＭＳ 明朝"/>
      <family val="1"/>
      <charset val="128"/>
    </font>
    <font>
      <u/>
      <sz val="9"/>
      <color theme="1"/>
      <name val="ＭＳ Ｐ明朝"/>
      <family val="1"/>
      <charset val="128"/>
    </font>
    <font>
      <sz val="9"/>
      <color theme="1"/>
      <name val="ＭＳ 明朝"/>
      <family val="1"/>
      <charset val="128"/>
    </font>
    <font>
      <b/>
      <sz val="6"/>
      <color theme="1"/>
      <name val="ＭＳ Ｐ明朝"/>
      <family val="1"/>
      <charset val="128"/>
    </font>
    <font>
      <b/>
      <sz val="9"/>
      <color theme="1"/>
      <name val="ＭＳ Ｐ明朝"/>
      <family val="1"/>
      <charset val="128"/>
    </font>
    <font>
      <u/>
      <sz val="11"/>
      <color indexed="10"/>
      <name val="ＭＳ Ｐ明朝"/>
      <family val="1"/>
      <charset val="128"/>
    </font>
    <font>
      <sz val="11"/>
      <color rgb="FFFF0000"/>
      <name val="ＭＳ Ｐゴシック"/>
      <family val="3"/>
      <charset val="128"/>
      <scheme val="minor"/>
    </font>
    <font>
      <sz val="10"/>
      <color rgb="FFFF0000"/>
      <name val="ＭＳ Ｐ明朝"/>
      <family val="1"/>
      <charset val="128"/>
    </font>
    <font>
      <b/>
      <sz val="18"/>
      <color rgb="FFFF0000"/>
      <name val="ＭＳ Ｐ明朝"/>
      <family val="1"/>
      <charset val="128"/>
    </font>
    <font>
      <sz val="10.5"/>
      <color theme="1"/>
      <name val="ＭＳ Ｐゴシック"/>
      <family val="3"/>
      <charset val="128"/>
      <scheme val="minor"/>
    </font>
    <font>
      <sz val="9"/>
      <color rgb="FF000000"/>
      <name val="ＭＳ Ｐ明朝"/>
      <family val="1"/>
      <charset val="128"/>
    </font>
    <font>
      <sz val="11"/>
      <color rgb="FFFF0000"/>
      <name val="ＭＳ Ｐゴシック"/>
      <family val="2"/>
      <charset val="128"/>
      <scheme val="minor"/>
    </font>
    <font>
      <sz val="9"/>
      <color rgb="FF002060"/>
      <name val="ＭＳ Ｐ明朝"/>
      <family val="1"/>
      <charset val="128"/>
    </font>
    <font>
      <sz val="8"/>
      <color rgb="FFFF0000"/>
      <name val="ＭＳ Ｐ明朝"/>
      <family val="1"/>
      <charset val="128"/>
    </font>
    <font>
      <sz val="8"/>
      <color rgb="FFFF0000"/>
      <name val="ＭＳ Ｐゴシック"/>
      <family val="2"/>
      <charset val="128"/>
      <scheme val="minor"/>
    </font>
    <font>
      <sz val="8"/>
      <name val="ＭＳ Ｐゴシック"/>
      <family val="2"/>
      <charset val="128"/>
      <scheme val="minor"/>
    </font>
    <font>
      <sz val="8.5"/>
      <color rgb="FFFF0000"/>
      <name val="ＭＳ Ｐ明朝"/>
      <family val="1"/>
      <charset val="128"/>
    </font>
    <font>
      <sz val="9"/>
      <color rgb="FFFF0000"/>
      <name val="ＭＳ Ｐゴシック"/>
      <family val="2"/>
      <charset val="128"/>
      <scheme val="minor"/>
    </font>
    <font>
      <sz val="8"/>
      <color theme="1"/>
      <name val="ＭＳ Ｐゴシック"/>
      <family val="2"/>
      <charset val="128"/>
      <scheme val="minor"/>
    </font>
    <font>
      <sz val="9"/>
      <color rgb="FF002060"/>
      <name val="ＭＳ Ｐゴシック"/>
      <family val="2"/>
      <charset val="128"/>
      <scheme val="minor"/>
    </font>
    <font>
      <sz val="10"/>
      <color theme="1"/>
      <name val="ＭＳ Ｐゴシック"/>
      <family val="3"/>
      <charset val="128"/>
      <scheme val="minor"/>
    </font>
    <font>
      <b/>
      <sz val="11"/>
      <color rgb="FF002060"/>
      <name val="ＭＳ Ｐ明朝"/>
      <family val="1"/>
      <charset val="128"/>
    </font>
  </fonts>
  <fills count="13">
    <fill>
      <patternFill patternType="none"/>
    </fill>
    <fill>
      <patternFill patternType="gray125"/>
    </fill>
    <fill>
      <patternFill patternType="solid">
        <fgColor rgb="FFFFFF66"/>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rgb="FFFDE9D9"/>
        <bgColor rgb="FF000000"/>
      </patternFill>
    </fill>
    <fill>
      <patternFill patternType="solid">
        <fgColor theme="8" tint="0.79998168889431442"/>
        <bgColor rgb="FF000000"/>
      </patternFill>
    </fill>
    <fill>
      <patternFill patternType="solid">
        <fgColor rgb="FFDAEEF3"/>
        <bgColor rgb="FF000000"/>
      </patternFill>
    </fill>
    <fill>
      <patternFill patternType="solid">
        <fgColor theme="9" tint="0.79998168889431442"/>
        <bgColor rgb="FF000000"/>
      </patternFill>
    </fill>
  </fills>
  <borders count="145">
    <border>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double">
        <color indexed="64"/>
      </right>
      <top style="double">
        <color indexed="64"/>
      </top>
      <bottom style="double">
        <color indexed="64"/>
      </bottom>
      <diagonal/>
    </border>
    <border>
      <left/>
      <right/>
      <top style="hair">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thin">
        <color indexed="64"/>
      </bottom>
      <diagonal style="thin">
        <color indexed="64"/>
      </diagonal>
    </border>
    <border>
      <left style="medium">
        <color indexed="64"/>
      </left>
      <right style="medium">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auto="1"/>
      </left>
      <right/>
      <top style="thin">
        <color indexed="64"/>
      </top>
      <bottom style="thin">
        <color auto="1"/>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right style="dashed">
        <color auto="1"/>
      </right>
      <top/>
      <bottom/>
      <diagonal/>
    </border>
    <border>
      <left style="medium">
        <color rgb="FFFF0000"/>
      </left>
      <right style="hair">
        <color rgb="FFFF0000"/>
      </right>
      <top style="medium">
        <color rgb="FFFF0000"/>
      </top>
      <bottom style="hair">
        <color rgb="FFFF0000"/>
      </bottom>
      <diagonal/>
    </border>
    <border>
      <left style="hair">
        <color rgb="FFFF0000"/>
      </left>
      <right style="hair">
        <color rgb="FFFF0000"/>
      </right>
      <top style="medium">
        <color rgb="FFFF0000"/>
      </top>
      <bottom style="hair">
        <color rgb="FFFF0000"/>
      </bottom>
      <diagonal/>
    </border>
    <border>
      <left style="hair">
        <color rgb="FFFF0000"/>
      </left>
      <right style="medium">
        <color rgb="FFFF0000"/>
      </right>
      <top style="medium">
        <color rgb="FFFF0000"/>
      </top>
      <bottom style="hair">
        <color rgb="FFFF0000"/>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style="hair">
        <color rgb="FFFF0000"/>
      </right>
      <top style="hair">
        <color rgb="FFFF0000"/>
      </top>
      <bottom style="hair">
        <color rgb="FFFF0000"/>
      </bottom>
      <diagonal/>
    </border>
    <border>
      <left style="hair">
        <color rgb="FFFF0000"/>
      </left>
      <right style="hair">
        <color rgb="FFFF0000"/>
      </right>
      <top style="hair">
        <color rgb="FFFF0000"/>
      </top>
      <bottom style="hair">
        <color rgb="FFFF0000"/>
      </bottom>
      <diagonal/>
    </border>
    <border>
      <left style="hair">
        <color rgb="FFFF0000"/>
      </left>
      <right style="medium">
        <color rgb="FFFF0000"/>
      </right>
      <top style="hair">
        <color rgb="FFFF0000"/>
      </top>
      <bottom style="hair">
        <color rgb="FFFF0000"/>
      </bottom>
      <diagonal/>
    </border>
    <border>
      <left style="medium">
        <color rgb="FFFF0000"/>
      </left>
      <right style="hair">
        <color rgb="FFFF0000"/>
      </right>
      <top style="hair">
        <color rgb="FFFF0000"/>
      </top>
      <bottom style="medium">
        <color rgb="FFFF0000"/>
      </bottom>
      <diagonal/>
    </border>
    <border>
      <left style="hair">
        <color rgb="FFFF0000"/>
      </left>
      <right style="hair">
        <color rgb="FFFF0000"/>
      </right>
      <top style="hair">
        <color rgb="FFFF0000"/>
      </top>
      <bottom style="medium">
        <color rgb="FFFF0000"/>
      </bottom>
      <diagonal/>
    </border>
    <border>
      <left style="hair">
        <color rgb="FFFF0000"/>
      </left>
      <right style="medium">
        <color rgb="FFFF0000"/>
      </right>
      <top style="hair">
        <color rgb="FFFF0000"/>
      </top>
      <bottom style="medium">
        <color rgb="FFFF0000"/>
      </bottom>
      <diagonal/>
    </border>
    <border>
      <left style="thin">
        <color rgb="FFFF0000"/>
      </left>
      <right/>
      <top style="medium">
        <color rgb="FFFF0000"/>
      </top>
      <bottom/>
      <diagonal/>
    </border>
    <border>
      <left style="thin">
        <color rgb="FFFF0000"/>
      </left>
      <right/>
      <top/>
      <bottom style="medium">
        <color rgb="FFFF0000"/>
      </bottom>
      <diagonal/>
    </border>
    <border>
      <left/>
      <right style="mediumDashed">
        <color rgb="FFFF0000"/>
      </right>
      <top/>
      <bottom/>
      <diagonal/>
    </border>
    <border>
      <left style="medium">
        <color rgb="FFFF0000"/>
      </left>
      <right/>
      <top/>
      <bottom/>
      <diagonal/>
    </border>
    <border>
      <left/>
      <right style="medium">
        <color rgb="FFFF0000"/>
      </right>
      <top/>
      <bottom/>
      <diagonal/>
    </border>
    <border>
      <left style="medium">
        <color rgb="FFFF0000"/>
      </left>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medium">
        <color rgb="FFFF0000"/>
      </left>
      <right style="medium">
        <color rgb="FFFF0000"/>
      </right>
      <top/>
      <bottom style="thin">
        <color rgb="FFFF0000"/>
      </bottom>
      <diagonal/>
    </border>
    <border>
      <left style="thin">
        <color rgb="FFFF0000"/>
      </left>
      <right/>
      <top style="thin">
        <color rgb="FFFF0000"/>
      </top>
      <bottom/>
      <diagonal/>
    </border>
    <border>
      <left style="medium">
        <color rgb="FFFF0000"/>
      </left>
      <right style="medium">
        <color rgb="FFFF0000"/>
      </right>
      <top/>
      <bottom/>
      <diagonal/>
    </border>
    <border>
      <left style="medium">
        <color indexed="64"/>
      </left>
      <right/>
      <top/>
      <bottom/>
      <diagonal/>
    </border>
    <border>
      <left style="thin">
        <color rgb="FFFF0000"/>
      </left>
      <right/>
      <top style="medium">
        <color auto="1"/>
      </top>
      <bottom style="medium">
        <color rgb="FFFF0000"/>
      </bottom>
      <diagonal/>
    </border>
    <border>
      <left/>
      <right style="medium">
        <color indexed="64"/>
      </right>
      <top/>
      <bottom/>
      <diagonal/>
    </border>
    <border>
      <left style="dashed">
        <color auto="1"/>
      </left>
      <right/>
      <top style="thin">
        <color auto="1"/>
      </top>
      <bottom/>
      <diagonal/>
    </border>
    <border>
      <left style="thin">
        <color rgb="FFFF0000"/>
      </left>
      <right/>
      <top style="thin">
        <color auto="1"/>
      </top>
      <bottom/>
      <diagonal/>
    </border>
    <border>
      <left/>
      <right/>
      <top style="thin">
        <color theme="1"/>
      </top>
      <bottom/>
      <diagonal/>
    </border>
    <border>
      <left/>
      <right style="medium">
        <color rgb="FFFF0000"/>
      </right>
      <top style="thin">
        <color theme="1"/>
      </top>
      <bottom/>
      <diagonal/>
    </border>
    <border>
      <left style="thin">
        <color rgb="FFFF0000"/>
      </left>
      <right/>
      <top style="medium">
        <color rgb="FFFF0000"/>
      </top>
      <bottom style="medium">
        <color rgb="FFFF0000"/>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mediumDashDotDot">
        <color theme="3"/>
      </left>
      <right/>
      <top style="mediumDashDotDot">
        <color theme="3"/>
      </top>
      <bottom/>
      <diagonal/>
    </border>
    <border>
      <left/>
      <right/>
      <top style="mediumDashDotDot">
        <color theme="3"/>
      </top>
      <bottom/>
      <diagonal/>
    </border>
    <border>
      <left/>
      <right style="mediumDashDotDot">
        <color theme="3"/>
      </right>
      <top style="mediumDashDotDot">
        <color theme="3"/>
      </top>
      <bottom/>
      <diagonal/>
    </border>
    <border>
      <left style="mediumDashDotDot">
        <color theme="3"/>
      </left>
      <right/>
      <top/>
      <bottom style="mediumDashDotDot">
        <color theme="3"/>
      </bottom>
      <diagonal/>
    </border>
    <border>
      <left/>
      <right/>
      <top/>
      <bottom style="mediumDashDotDot">
        <color theme="3"/>
      </bottom>
      <diagonal/>
    </border>
    <border>
      <left/>
      <right style="mediumDashDotDot">
        <color theme="3"/>
      </right>
      <top/>
      <bottom style="mediumDashDotDot">
        <color theme="3"/>
      </bottom>
      <diagonal/>
    </border>
    <border>
      <left/>
      <right style="thin">
        <color rgb="FFFF0000"/>
      </right>
      <top style="mediumDashDotDot">
        <color theme="3"/>
      </top>
      <bottom style="medium">
        <color rgb="FFFF0000"/>
      </bottom>
      <diagonal/>
    </border>
    <border>
      <left/>
      <right/>
      <top style="mediumDashDotDot">
        <color theme="3"/>
      </top>
      <bottom style="medium">
        <color rgb="FFFF0000"/>
      </bottom>
      <diagonal/>
    </border>
    <border>
      <left style="mediumDashDotDot">
        <color theme="3"/>
      </left>
      <right/>
      <top/>
      <bottom/>
      <diagonal/>
    </border>
    <border>
      <left/>
      <right style="mediumDashDotDot">
        <color theme="3"/>
      </right>
      <top/>
      <bottom/>
      <diagonal/>
    </border>
    <border>
      <left style="mediumDashDotDot">
        <color theme="3"/>
      </left>
      <right style="medium">
        <color rgb="FFFF0000"/>
      </right>
      <top style="thin">
        <color rgb="FFFF0000"/>
      </top>
      <bottom/>
      <diagonal/>
    </border>
    <border>
      <left style="mediumDashed">
        <color rgb="FFFF0000"/>
      </left>
      <right/>
      <top style="mediumDashed">
        <color rgb="FFFF0000"/>
      </top>
      <bottom/>
      <diagonal/>
    </border>
    <border>
      <left/>
      <right/>
      <top style="mediumDashed">
        <color rgb="FFFF0000"/>
      </top>
      <bottom/>
      <diagonal/>
    </border>
    <border>
      <left/>
      <right style="mediumDashed">
        <color rgb="FFFF0000"/>
      </right>
      <top style="mediumDashed">
        <color rgb="FFFF0000"/>
      </top>
      <bottom/>
      <diagonal/>
    </border>
    <border>
      <left style="mediumDashed">
        <color rgb="FFFF0000"/>
      </left>
      <right/>
      <top/>
      <bottom style="mediumDashed">
        <color rgb="FFFF0000"/>
      </bottom>
      <diagonal/>
    </border>
    <border>
      <left/>
      <right/>
      <top/>
      <bottom style="mediumDashed">
        <color rgb="FFFF0000"/>
      </bottom>
      <diagonal/>
    </border>
    <border>
      <left/>
      <right style="mediumDashed">
        <color rgb="FFFF0000"/>
      </right>
      <top/>
      <bottom style="mediumDashed">
        <color rgb="FFFF0000"/>
      </bottom>
      <diagonal/>
    </border>
    <border>
      <left/>
      <right/>
      <top style="mediumDashed">
        <color rgb="FFFF0000"/>
      </top>
      <bottom style="medium">
        <color rgb="FFFF0000"/>
      </bottom>
      <diagonal/>
    </border>
    <border>
      <left style="thin">
        <color rgb="FFFF0000"/>
      </left>
      <right/>
      <top style="mediumDashed">
        <color rgb="FFFF0000"/>
      </top>
      <bottom style="medium">
        <color rgb="FFFF0000"/>
      </bottom>
      <diagonal/>
    </border>
    <border>
      <left style="mediumDashed">
        <color rgb="FFFF0000"/>
      </left>
      <right/>
      <top/>
      <bottom/>
      <diagonal/>
    </border>
    <border>
      <left/>
      <right style="mediumDashed">
        <color rgb="FFFF0000"/>
      </right>
      <top style="thin">
        <color rgb="FFFF0000"/>
      </top>
      <bottom/>
      <diagonal/>
    </border>
    <border>
      <left/>
      <right style="thin">
        <color rgb="FFFF0000"/>
      </right>
      <top/>
      <bottom style="mediumDashed">
        <color rgb="FFFF0000"/>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36">
    <xf numFmtId="0" fontId="0" fillId="0" borderId="0">
      <alignment vertical="center"/>
    </xf>
    <xf numFmtId="0" fontId="36" fillId="0" borderId="0" applyNumberFormat="0" applyFill="0" applyBorder="0" applyAlignment="0" applyProtection="0">
      <alignment vertical="top"/>
      <protection locked="0"/>
    </xf>
    <xf numFmtId="38" fontId="35" fillId="0" borderId="0" applyFont="0" applyFill="0" applyBorder="0" applyAlignment="0" applyProtection="0">
      <alignment vertical="center"/>
    </xf>
    <xf numFmtId="38" fontId="21" fillId="0" borderId="0" applyFont="0" applyFill="0" applyBorder="0" applyAlignment="0" applyProtection="0">
      <alignment vertical="center"/>
    </xf>
    <xf numFmtId="0" fontId="21" fillId="0" borderId="0">
      <alignment vertical="center"/>
    </xf>
    <xf numFmtId="0" fontId="28" fillId="0" borderId="0"/>
    <xf numFmtId="0" fontId="37" fillId="0" borderId="0">
      <alignment vertical="center"/>
    </xf>
    <xf numFmtId="0" fontId="35" fillId="0" borderId="0">
      <alignment vertical="center"/>
    </xf>
    <xf numFmtId="0" fontId="13" fillId="0" borderId="0">
      <alignment vertical="center"/>
    </xf>
    <xf numFmtId="0" fontId="12" fillId="0" borderId="0">
      <alignment vertical="center"/>
    </xf>
    <xf numFmtId="0" fontId="11" fillId="0" borderId="0">
      <alignment vertical="center"/>
    </xf>
    <xf numFmtId="38" fontId="11" fillId="0" borderId="0" applyFont="0" applyFill="0" applyBorder="0" applyAlignment="0" applyProtection="0">
      <alignment vertical="center"/>
    </xf>
    <xf numFmtId="0" fontId="73" fillId="0" borderId="0"/>
    <xf numFmtId="0" fontId="76" fillId="0" borderId="0" applyNumberFormat="0" applyFill="0" applyBorder="0" applyAlignment="0" applyProtection="0"/>
    <xf numFmtId="0" fontId="10" fillId="0" borderId="0">
      <alignment vertical="center"/>
    </xf>
    <xf numFmtId="0" fontId="10" fillId="0" borderId="0">
      <alignment vertical="center"/>
    </xf>
    <xf numFmtId="38" fontId="10" fillId="0" borderId="0" applyFont="0" applyFill="0" applyBorder="0" applyAlignment="0" applyProtection="0">
      <alignment vertical="center"/>
    </xf>
    <xf numFmtId="0" fontId="21" fillId="0" borderId="0">
      <alignment vertical="center"/>
    </xf>
    <xf numFmtId="0" fontId="10" fillId="0" borderId="0">
      <alignment vertical="center"/>
    </xf>
    <xf numFmtId="0" fontId="9" fillId="0" borderId="0">
      <alignment vertical="center"/>
    </xf>
    <xf numFmtId="38" fontId="9" fillId="0" borderId="0" applyFont="0" applyFill="0" applyBorder="0" applyAlignment="0" applyProtection="0">
      <alignment vertical="center"/>
    </xf>
    <xf numFmtId="0" fontId="8" fillId="0" borderId="0">
      <alignment vertical="center"/>
    </xf>
    <xf numFmtId="0" fontId="21" fillId="0" borderId="0">
      <alignment vertical="center"/>
    </xf>
    <xf numFmtId="0" fontId="7"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9" fontId="35"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1264">
    <xf numFmtId="0" fontId="0" fillId="0" borderId="0" xfId="0">
      <alignment vertical="center"/>
    </xf>
    <xf numFmtId="0" fontId="38" fillId="0" borderId="0" xfId="0" applyFont="1">
      <alignment vertical="center"/>
    </xf>
    <xf numFmtId="0" fontId="38" fillId="0" borderId="0" xfId="0" applyFont="1" applyAlignment="1">
      <alignment horizontal="center" vertical="center"/>
    </xf>
    <xf numFmtId="0" fontId="14" fillId="0" borderId="0" xfId="0" applyFont="1">
      <alignment vertical="center"/>
    </xf>
    <xf numFmtId="0" fontId="38" fillId="0" borderId="0" xfId="0" applyFont="1" applyAlignment="1">
      <alignment horizontal="right" vertical="center"/>
    </xf>
    <xf numFmtId="0" fontId="38" fillId="0" borderId="0" xfId="0" applyFont="1" applyAlignment="1">
      <alignment vertical="center" wrapText="1"/>
    </xf>
    <xf numFmtId="0" fontId="39" fillId="0" borderId="0" xfId="0" applyFont="1" applyAlignment="1">
      <alignment horizontal="center" vertical="center"/>
    </xf>
    <xf numFmtId="0" fontId="38" fillId="0" borderId="4" xfId="0" applyFont="1" applyBorder="1">
      <alignment vertical="center"/>
    </xf>
    <xf numFmtId="0" fontId="38" fillId="0" borderId="10" xfId="0" applyFont="1" applyBorder="1">
      <alignment vertical="center"/>
    </xf>
    <xf numFmtId="0" fontId="38" fillId="0" borderId="0" xfId="0" applyFont="1" applyAlignment="1">
      <alignment vertical="center" shrinkToFit="1"/>
    </xf>
    <xf numFmtId="0" fontId="39" fillId="0" borderId="0" xfId="0" applyFont="1">
      <alignment vertical="center"/>
    </xf>
    <xf numFmtId="0" fontId="41" fillId="0" borderId="0" xfId="0" applyFont="1">
      <alignment vertical="center"/>
    </xf>
    <xf numFmtId="0" fontId="38" fillId="0" borderId="0" xfId="0" quotePrefix="1" applyFont="1">
      <alignment vertical="center"/>
    </xf>
    <xf numFmtId="0" fontId="22" fillId="0" borderId="0" xfId="0" applyFont="1" applyAlignment="1">
      <alignment horizontal="left" vertical="center"/>
    </xf>
    <xf numFmtId="0" fontId="17" fillId="0" borderId="0" xfId="0" applyFont="1">
      <alignment vertical="center"/>
    </xf>
    <xf numFmtId="183" fontId="22" fillId="0" borderId="0" xfId="0" applyNumberFormat="1" applyFont="1">
      <alignment vertical="center"/>
    </xf>
    <xf numFmtId="0" fontId="17" fillId="0" borderId="10" xfId="0" applyFont="1" applyBorder="1" applyAlignment="1">
      <alignment horizontal="left" vertical="center"/>
    </xf>
    <xf numFmtId="0" fontId="43" fillId="0" borderId="0" xfId="0" applyFont="1">
      <alignment vertical="center"/>
    </xf>
    <xf numFmtId="0" fontId="46" fillId="0" borderId="0" xfId="0" applyFont="1">
      <alignment vertical="center"/>
    </xf>
    <xf numFmtId="0" fontId="39" fillId="0" borderId="0" xfId="0" applyFont="1" applyAlignment="1">
      <alignment vertical="center" wrapText="1"/>
    </xf>
    <xf numFmtId="0" fontId="47" fillId="0" borderId="0" xfId="0" applyFont="1" applyAlignment="1">
      <alignment horizontal="center" vertical="center"/>
    </xf>
    <xf numFmtId="0" fontId="19" fillId="0" borderId="0" xfId="0" applyFont="1">
      <alignment vertical="center"/>
    </xf>
    <xf numFmtId="0" fontId="24" fillId="0" borderId="0" xfId="0" applyFont="1">
      <alignment vertical="center"/>
    </xf>
    <xf numFmtId="0" fontId="49" fillId="0" borderId="0" xfId="1" applyFont="1" applyAlignment="1" applyProtection="1">
      <alignment vertical="center"/>
    </xf>
    <xf numFmtId="0" fontId="39" fillId="0" borderId="0" xfId="0" quotePrefix="1" applyFont="1">
      <alignment vertical="center"/>
    </xf>
    <xf numFmtId="0" fontId="48" fillId="0" borderId="0" xfId="0" applyFont="1" applyAlignment="1">
      <alignment horizontal="left" vertical="center"/>
    </xf>
    <xf numFmtId="0" fontId="48" fillId="0" borderId="0" xfId="0" applyFont="1">
      <alignment vertical="center"/>
    </xf>
    <xf numFmtId="0" fontId="26" fillId="0" borderId="0" xfId="0" applyFont="1">
      <alignment vertical="center"/>
    </xf>
    <xf numFmtId="0" fontId="19" fillId="0" borderId="0" xfId="0" applyFont="1" applyAlignment="1">
      <alignment vertical="center" wrapText="1"/>
    </xf>
    <xf numFmtId="0" fontId="39" fillId="0" borderId="0" xfId="0" applyFont="1" applyAlignment="1">
      <alignment vertical="top"/>
    </xf>
    <xf numFmtId="0" fontId="31" fillId="0" borderId="0" xfId="5" applyFont="1" applyAlignment="1">
      <alignment vertical="center"/>
    </xf>
    <xf numFmtId="0" fontId="30" fillId="5" borderId="13" xfId="5" applyFont="1" applyFill="1" applyBorder="1" applyAlignment="1">
      <alignment horizontal="center" vertical="center" wrapText="1"/>
    </xf>
    <xf numFmtId="0" fontId="42" fillId="0" borderId="20" xfId="0" applyFont="1" applyBorder="1">
      <alignment vertical="center"/>
    </xf>
    <xf numFmtId="0" fontId="42" fillId="0" borderId="18" xfId="0" applyFont="1" applyBorder="1">
      <alignment vertical="center"/>
    </xf>
    <xf numFmtId="0" fontId="42" fillId="0" borderId="19" xfId="0" applyFont="1" applyBorder="1">
      <alignment vertical="center"/>
    </xf>
    <xf numFmtId="0" fontId="42" fillId="0" borderId="17" xfId="0" applyFont="1" applyBorder="1" applyAlignment="1">
      <alignment horizontal="center" vertical="center"/>
    </xf>
    <xf numFmtId="0" fontId="42" fillId="0" borderId="17" xfId="0" applyFont="1" applyBorder="1" applyAlignment="1">
      <alignment horizontal="center" vertical="center" wrapText="1"/>
    </xf>
    <xf numFmtId="0" fontId="42" fillId="0" borderId="19" xfId="0" applyFont="1" applyBorder="1" applyAlignment="1">
      <alignment horizontal="center" vertical="center"/>
    </xf>
    <xf numFmtId="0" fontId="42" fillId="0" borderId="19" xfId="0" applyFont="1" applyBorder="1" applyAlignment="1">
      <alignment horizontal="center" vertical="center" wrapText="1"/>
    </xf>
    <xf numFmtId="177" fontId="38" fillId="0" borderId="0" xfId="0" applyNumberFormat="1" applyFont="1">
      <alignment vertical="center"/>
    </xf>
    <xf numFmtId="177" fontId="41" fillId="0" borderId="30" xfId="0" applyNumberFormat="1" applyFont="1" applyBorder="1" applyAlignment="1">
      <alignment horizontal="center" vertical="center"/>
    </xf>
    <xf numFmtId="0" fontId="42" fillId="0" borderId="28" xfId="0" applyFont="1" applyBorder="1">
      <alignment vertical="center"/>
    </xf>
    <xf numFmtId="0" fontId="42" fillId="0" borderId="0" xfId="0" applyFont="1" applyAlignment="1">
      <alignment horizontal="center" vertical="center" textRotation="255"/>
    </xf>
    <xf numFmtId="0" fontId="42" fillId="0" borderId="0" xfId="0" applyFont="1" applyAlignment="1">
      <alignment horizontal="center" vertical="center" textRotation="255" shrinkToFit="1"/>
    </xf>
    <xf numFmtId="0" fontId="42" fillId="0" borderId="0" xfId="0" applyFont="1">
      <alignment vertical="center"/>
    </xf>
    <xf numFmtId="0" fontId="50" fillId="0" borderId="31" xfId="0" applyFont="1" applyBorder="1">
      <alignment vertical="center"/>
    </xf>
    <xf numFmtId="0" fontId="47" fillId="0" borderId="0" xfId="0" applyFont="1" applyAlignment="1">
      <alignment horizontal="right" vertical="center" indent="1"/>
    </xf>
    <xf numFmtId="0" fontId="30" fillId="5" borderId="3" xfId="5" applyFont="1" applyFill="1" applyBorder="1" applyAlignment="1">
      <alignment horizontal="center" vertical="center" wrapText="1"/>
    </xf>
    <xf numFmtId="0" fontId="30" fillId="0" borderId="3" xfId="5" applyFont="1" applyBorder="1" applyAlignment="1">
      <alignment horizontal="left" vertical="top" wrapText="1"/>
    </xf>
    <xf numFmtId="0" fontId="30" fillId="0" borderId="13" xfId="5" applyFont="1" applyBorder="1" applyAlignment="1">
      <alignment horizontal="left" vertical="center" wrapText="1"/>
    </xf>
    <xf numFmtId="0" fontId="30" fillId="0" borderId="13" xfId="5" applyFont="1" applyBorder="1" applyAlignment="1">
      <alignment vertical="center" wrapText="1"/>
    </xf>
    <xf numFmtId="0" fontId="33" fillId="0" borderId="0" xfId="0" applyFont="1" applyAlignment="1">
      <alignment horizontal="left" vertical="center"/>
    </xf>
    <xf numFmtId="0" fontId="44" fillId="0" borderId="17" xfId="0" applyFont="1" applyBorder="1" applyAlignment="1">
      <alignment horizontal="center" vertical="center" wrapText="1"/>
    </xf>
    <xf numFmtId="0" fontId="45" fillId="0" borderId="0" xfId="0" applyFont="1">
      <alignment vertical="center"/>
    </xf>
    <xf numFmtId="0" fontId="52" fillId="0" borderId="0" xfId="0" applyFont="1">
      <alignment vertical="center"/>
    </xf>
    <xf numFmtId="0" fontId="38" fillId="0" borderId="13" xfId="0" applyFont="1" applyBorder="1" applyAlignment="1">
      <alignment horizontal="center" vertical="center" shrinkToFit="1"/>
    </xf>
    <xf numFmtId="0" fontId="38" fillId="0" borderId="16" xfId="0" applyFont="1" applyBorder="1" applyAlignment="1">
      <alignment horizontal="center" vertical="center" shrinkToFit="1"/>
    </xf>
    <xf numFmtId="181" fontId="22" fillId="3" borderId="10" xfId="0" applyNumberFormat="1" applyFont="1" applyFill="1" applyBorder="1" applyAlignment="1">
      <alignment horizontal="center" vertical="center" shrinkToFit="1"/>
    </xf>
    <xf numFmtId="177" fontId="38" fillId="3" borderId="17" xfId="0" applyNumberFormat="1" applyFont="1" applyFill="1" applyBorder="1" applyAlignment="1">
      <alignment vertical="center" shrinkToFit="1"/>
    </xf>
    <xf numFmtId="177" fontId="38" fillId="3" borderId="13" xfId="0" applyNumberFormat="1" applyFont="1" applyFill="1" applyBorder="1" applyAlignment="1">
      <alignment vertical="center" shrinkToFit="1"/>
    </xf>
    <xf numFmtId="0" fontId="44" fillId="0" borderId="13" xfId="0" applyFont="1" applyBorder="1" applyAlignment="1">
      <alignment horizontal="center" vertical="center"/>
    </xf>
    <xf numFmtId="0" fontId="54" fillId="0" borderId="0" xfId="0" applyFont="1" applyAlignment="1">
      <alignment horizontal="left" vertical="center"/>
    </xf>
    <xf numFmtId="184" fontId="42" fillId="2" borderId="20" xfId="0" applyNumberFormat="1" applyFont="1" applyFill="1" applyBorder="1" applyAlignment="1" applyProtection="1">
      <alignment vertical="center" shrinkToFit="1"/>
      <protection locked="0"/>
    </xf>
    <xf numFmtId="184" fontId="42" fillId="2" borderId="18" xfId="0" applyNumberFormat="1" applyFont="1" applyFill="1" applyBorder="1" applyAlignment="1" applyProtection="1">
      <alignment vertical="center" shrinkToFit="1"/>
      <protection locked="0"/>
    </xf>
    <xf numFmtId="184" fontId="42" fillId="2" borderId="19" xfId="0" applyNumberFormat="1" applyFont="1" applyFill="1" applyBorder="1" applyAlignment="1" applyProtection="1">
      <alignment vertical="center" shrinkToFit="1"/>
      <protection locked="0"/>
    </xf>
    <xf numFmtId="0" fontId="42" fillId="4" borderId="19" xfId="0" applyFont="1" applyFill="1" applyBorder="1" applyAlignment="1" applyProtection="1">
      <alignment horizontal="center" vertical="center" wrapText="1"/>
      <protection locked="0"/>
    </xf>
    <xf numFmtId="184" fontId="42" fillId="3" borderId="20" xfId="0" applyNumberFormat="1" applyFont="1" applyFill="1" applyBorder="1" applyAlignment="1">
      <alignment vertical="center" shrinkToFit="1"/>
    </xf>
    <xf numFmtId="184" fontId="42" fillId="3" borderId="18" xfId="0" applyNumberFormat="1" applyFont="1" applyFill="1" applyBorder="1" applyAlignment="1">
      <alignment vertical="center" shrinkToFit="1"/>
    </xf>
    <xf numFmtId="184" fontId="42" fillId="3" borderId="19" xfId="0" applyNumberFormat="1" applyFont="1" applyFill="1" applyBorder="1" applyAlignment="1">
      <alignment vertical="center" shrinkToFit="1"/>
    </xf>
    <xf numFmtId="184" fontId="42" fillId="0" borderId="0" xfId="0" applyNumberFormat="1" applyFont="1" applyAlignment="1">
      <alignment vertical="center" shrinkToFit="1"/>
    </xf>
    <xf numFmtId="184" fontId="38" fillId="0" borderId="0" xfId="0" applyNumberFormat="1" applyFont="1" applyAlignment="1">
      <alignment vertical="center" shrinkToFit="1"/>
    </xf>
    <xf numFmtId="184" fontId="38" fillId="3" borderId="13" xfId="0" applyNumberFormat="1" applyFont="1" applyFill="1" applyBorder="1" applyAlignment="1">
      <alignment horizontal="center" vertical="center" shrinkToFit="1"/>
    </xf>
    <xf numFmtId="177" fontId="38" fillId="2" borderId="13" xfId="0" applyNumberFormat="1" applyFont="1" applyFill="1" applyBorder="1" applyAlignment="1" applyProtection="1">
      <alignment vertical="center" shrinkToFit="1"/>
      <protection locked="0"/>
    </xf>
    <xf numFmtId="0" fontId="44" fillId="2" borderId="13" xfId="0" applyFont="1" applyFill="1" applyBorder="1" applyAlignment="1" applyProtection="1">
      <alignment vertical="center" wrapText="1"/>
      <protection locked="0"/>
    </xf>
    <xf numFmtId="185" fontId="44" fillId="2" borderId="20" xfId="0" applyNumberFormat="1" applyFont="1" applyFill="1" applyBorder="1" applyAlignment="1" applyProtection="1">
      <alignment horizontal="right" vertical="center" shrinkToFit="1"/>
      <protection locked="0"/>
    </xf>
    <xf numFmtId="185" fontId="44" fillId="3" borderId="20" xfId="0" applyNumberFormat="1" applyFont="1" applyFill="1" applyBorder="1" applyAlignment="1">
      <alignment horizontal="right" vertical="center" shrinkToFit="1"/>
    </xf>
    <xf numFmtId="185" fontId="44" fillId="2" borderId="18" xfId="0" applyNumberFormat="1" applyFont="1" applyFill="1" applyBorder="1" applyAlignment="1" applyProtection="1">
      <alignment horizontal="right" vertical="center" shrinkToFit="1"/>
      <protection locked="0"/>
    </xf>
    <xf numFmtId="185" fontId="44" fillId="3" borderId="18" xfId="0" applyNumberFormat="1" applyFont="1" applyFill="1" applyBorder="1" applyAlignment="1">
      <alignment horizontal="right" vertical="center" shrinkToFit="1"/>
    </xf>
    <xf numFmtId="185" fontId="44" fillId="2" borderId="19" xfId="0" applyNumberFormat="1" applyFont="1" applyFill="1" applyBorder="1" applyAlignment="1" applyProtection="1">
      <alignment horizontal="right" vertical="center" shrinkToFit="1"/>
      <protection locked="0"/>
    </xf>
    <xf numFmtId="185" fontId="44" fillId="3" borderId="19" xfId="0" applyNumberFormat="1" applyFont="1" applyFill="1" applyBorder="1" applyAlignment="1">
      <alignment horizontal="right" vertical="center" shrinkToFit="1"/>
    </xf>
    <xf numFmtId="0" fontId="56" fillId="0" borderId="0" xfId="0" applyFont="1" applyAlignment="1">
      <alignment horizontal="left" vertical="center"/>
    </xf>
    <xf numFmtId="0" fontId="22" fillId="0" borderId="0" xfId="0" applyFont="1" applyAlignment="1">
      <alignment horizontal="right" vertical="center"/>
    </xf>
    <xf numFmtId="179" fontId="39" fillId="3" borderId="0" xfId="0" applyNumberFormat="1" applyFont="1" applyFill="1" applyAlignment="1">
      <alignment horizontal="center" vertical="center" shrinkToFit="1"/>
    </xf>
    <xf numFmtId="177" fontId="38" fillId="0" borderId="0" xfId="0" applyNumberFormat="1" applyFont="1" applyAlignment="1">
      <alignment horizontal="right" vertical="center" indent="1"/>
    </xf>
    <xf numFmtId="179" fontId="39" fillId="0" borderId="0" xfId="0" applyNumberFormat="1" applyFont="1" applyAlignment="1">
      <alignment horizontal="center" vertical="center" shrinkToFit="1"/>
    </xf>
    <xf numFmtId="0" fontId="53" fillId="0" borderId="0" xfId="0" applyFont="1" applyAlignment="1">
      <alignment vertical="center" wrapText="1"/>
    </xf>
    <xf numFmtId="0" fontId="17" fillId="0" borderId="0" xfId="0" applyFont="1" applyAlignment="1">
      <alignment vertical="center" wrapText="1"/>
    </xf>
    <xf numFmtId="0" fontId="33" fillId="0" borderId="0" xfId="0" applyFont="1">
      <alignment vertical="center"/>
    </xf>
    <xf numFmtId="0" fontId="53" fillId="0" borderId="0" xfId="0" applyFont="1">
      <alignment vertical="center"/>
    </xf>
    <xf numFmtId="0" fontId="55" fillId="0" borderId="0" xfId="0" applyFont="1">
      <alignment vertical="center"/>
    </xf>
    <xf numFmtId="0" fontId="17" fillId="0" borderId="0" xfId="0" applyFont="1" applyAlignment="1">
      <alignment horizontal="center" vertical="center"/>
    </xf>
    <xf numFmtId="0" fontId="17" fillId="0" borderId="0" xfId="0" applyFont="1" applyAlignment="1">
      <alignment horizontal="right" vertical="center"/>
    </xf>
    <xf numFmtId="0" fontId="44" fillId="0" borderId="0" xfId="0" applyFont="1" applyAlignment="1">
      <alignment horizontal="right" vertical="center"/>
    </xf>
    <xf numFmtId="0" fontId="44" fillId="3" borderId="0" xfId="0" applyFont="1" applyFill="1" applyAlignment="1">
      <alignment horizontal="right" vertical="center"/>
    </xf>
    <xf numFmtId="0" fontId="44" fillId="0" borderId="0" xfId="0" applyFont="1" applyAlignment="1">
      <alignment horizontal="left" vertical="center"/>
    </xf>
    <xf numFmtId="0" fontId="57" fillId="0" borderId="0" xfId="0" applyFont="1">
      <alignment vertical="center"/>
    </xf>
    <xf numFmtId="0" fontId="38" fillId="0" borderId="0" xfId="0" applyFont="1" applyProtection="1">
      <alignment vertical="center"/>
      <protection locked="0"/>
    </xf>
    <xf numFmtId="0" fontId="38" fillId="6" borderId="0" xfId="0" applyFont="1" applyFill="1">
      <alignment vertical="center"/>
    </xf>
    <xf numFmtId="182" fontId="54" fillId="0" borderId="0" xfId="0" applyNumberFormat="1" applyFont="1" applyAlignment="1">
      <alignment horizontal="center" vertical="center" shrinkToFit="1"/>
    </xf>
    <xf numFmtId="0" fontId="0" fillId="0" borderId="0" xfId="0" applyAlignment="1">
      <alignment vertical="center" shrinkToFit="1"/>
    </xf>
    <xf numFmtId="0" fontId="0" fillId="0" borderId="13" xfId="0" applyBorder="1" applyAlignment="1">
      <alignment vertical="center" shrinkToFit="1"/>
    </xf>
    <xf numFmtId="0" fontId="0" fillId="0" borderId="13" xfId="0" applyBorder="1" applyAlignment="1" applyProtection="1">
      <alignment vertical="center" shrinkToFit="1"/>
      <protection locked="0"/>
    </xf>
    <xf numFmtId="0" fontId="0" fillId="0" borderId="0" xfId="0" applyAlignment="1">
      <alignment horizontal="center" vertical="center" shrinkToFit="1"/>
    </xf>
    <xf numFmtId="0" fontId="63" fillId="0" borderId="13" xfId="0" applyFont="1" applyBorder="1" applyAlignment="1">
      <alignment vertical="center" shrinkToFit="1"/>
    </xf>
    <xf numFmtId="0" fontId="67" fillId="0" borderId="0" xfId="0" applyFont="1" applyAlignment="1">
      <alignment horizontal="left" vertical="center"/>
    </xf>
    <xf numFmtId="0" fontId="63" fillId="7" borderId="13" xfId="0" applyFont="1" applyFill="1" applyBorder="1" applyAlignment="1">
      <alignment vertical="center" shrinkToFit="1"/>
    </xf>
    <xf numFmtId="0" fontId="63" fillId="7" borderId="13" xfId="0" applyFont="1" applyFill="1" applyBorder="1" applyAlignment="1" applyProtection="1">
      <alignment vertical="center" shrinkToFit="1"/>
      <protection locked="0"/>
    </xf>
    <xf numFmtId="0" fontId="63" fillId="7" borderId="44" xfId="0" applyFont="1" applyFill="1" applyBorder="1" applyAlignment="1">
      <alignment vertical="center" shrinkToFit="1"/>
    </xf>
    <xf numFmtId="0" fontId="63" fillId="7" borderId="47" xfId="0" applyFont="1" applyFill="1" applyBorder="1" applyAlignment="1">
      <alignment vertical="center" shrinkToFit="1"/>
    </xf>
    <xf numFmtId="0" fontId="63" fillId="7" borderId="49" xfId="0" applyFont="1" applyFill="1" applyBorder="1" applyAlignment="1">
      <alignment vertical="center" shrinkToFit="1"/>
    </xf>
    <xf numFmtId="0" fontId="66" fillId="0" borderId="0" xfId="0" applyFont="1">
      <alignment vertical="center"/>
    </xf>
    <xf numFmtId="0" fontId="64" fillId="0" borderId="0" xfId="0" applyFont="1">
      <alignment vertical="center"/>
    </xf>
    <xf numFmtId="0" fontId="39" fillId="6" borderId="0" xfId="0" applyFont="1" applyFill="1" applyAlignment="1">
      <alignment vertical="center" wrapText="1"/>
    </xf>
    <xf numFmtId="0" fontId="39" fillId="0" borderId="0" xfId="0" applyFont="1" applyAlignment="1">
      <alignment horizontal="left" vertical="center" wrapText="1"/>
    </xf>
    <xf numFmtId="0" fontId="43" fillId="6" borderId="0" xfId="0" applyFont="1" applyFill="1">
      <alignment vertical="center"/>
    </xf>
    <xf numFmtId="0" fontId="42" fillId="4" borderId="19" xfId="0" applyFont="1" applyFill="1" applyBorder="1" applyAlignment="1">
      <alignment horizontal="center" vertical="center" wrapText="1"/>
    </xf>
    <xf numFmtId="184" fontId="42" fillId="3" borderId="28" xfId="0" applyNumberFormat="1" applyFont="1" applyFill="1" applyBorder="1" applyAlignment="1">
      <alignment vertical="center" shrinkToFit="1"/>
    </xf>
    <xf numFmtId="184" fontId="38" fillId="3" borderId="13" xfId="0" applyNumberFormat="1" applyFont="1" applyFill="1" applyBorder="1" applyAlignment="1">
      <alignment vertical="center" shrinkToFit="1"/>
    </xf>
    <xf numFmtId="178" fontId="38" fillId="2" borderId="13" xfId="0" applyNumberFormat="1" applyFont="1" applyFill="1" applyBorder="1" applyAlignment="1" applyProtection="1">
      <alignment vertical="center" shrinkToFit="1"/>
      <protection locked="0"/>
    </xf>
    <xf numFmtId="0" fontId="38" fillId="2" borderId="22" xfId="0" applyFont="1" applyFill="1" applyBorder="1" applyAlignment="1" applyProtection="1">
      <alignment vertical="center" shrinkToFit="1"/>
      <protection locked="0"/>
    </xf>
    <xf numFmtId="0" fontId="38" fillId="2" borderId="32" xfId="0" applyFont="1" applyFill="1" applyBorder="1" applyAlignment="1" applyProtection="1">
      <alignment vertical="center" shrinkToFit="1"/>
      <protection locked="0"/>
    </xf>
    <xf numFmtId="0" fontId="38" fillId="2" borderId="25" xfId="0" applyFont="1" applyFill="1" applyBorder="1" applyAlignment="1" applyProtection="1">
      <alignment vertical="center" shrinkToFit="1"/>
      <protection locked="0"/>
    </xf>
    <xf numFmtId="0" fontId="38" fillId="0" borderId="22" xfId="0" applyFont="1" applyBorder="1" applyAlignment="1">
      <alignment horizontal="left" vertical="center" indent="1"/>
    </xf>
    <xf numFmtId="0" fontId="38" fillId="0" borderId="32" xfId="0" applyFont="1" applyBorder="1" applyAlignment="1">
      <alignment horizontal="left" vertical="center" indent="1"/>
    </xf>
    <xf numFmtId="0" fontId="38" fillId="0" borderId="25" xfId="0" applyFont="1" applyBorder="1" applyAlignment="1">
      <alignment horizontal="left" vertical="center" indent="1"/>
    </xf>
    <xf numFmtId="177" fontId="38" fillId="2" borderId="17" xfId="0" applyNumberFormat="1" applyFont="1" applyFill="1" applyBorder="1" applyAlignment="1" applyProtection="1">
      <alignment vertical="center" shrinkToFit="1"/>
      <protection locked="0"/>
    </xf>
    <xf numFmtId="0" fontId="42" fillId="0" borderId="0" xfId="10" applyFont="1">
      <alignment vertical="center"/>
    </xf>
    <xf numFmtId="0" fontId="38" fillId="0" borderId="0" xfId="10" applyFont="1">
      <alignment vertical="center"/>
    </xf>
    <xf numFmtId="0" fontId="38" fillId="0" borderId="0" xfId="10" applyFont="1" applyAlignment="1">
      <alignment horizontal="center" vertical="center"/>
    </xf>
    <xf numFmtId="0" fontId="38" fillId="0" borderId="0" xfId="10" applyFont="1" applyAlignment="1">
      <alignment horizontal="left" vertical="center"/>
    </xf>
    <xf numFmtId="0" fontId="38" fillId="0" borderId="0" xfId="10" applyFont="1" applyAlignment="1">
      <alignment horizontal="center" vertical="center" shrinkToFit="1"/>
    </xf>
    <xf numFmtId="58" fontId="38" fillId="0" borderId="0" xfId="10" applyNumberFormat="1" applyFont="1" applyAlignment="1">
      <alignment horizontal="right" vertical="center" shrinkToFit="1"/>
    </xf>
    <xf numFmtId="0" fontId="42" fillId="0" borderId="0" xfId="10" applyFont="1" applyAlignment="1">
      <alignment horizontal="center" vertical="center"/>
    </xf>
    <xf numFmtId="0" fontId="42" fillId="0" borderId="0" xfId="10" applyFont="1" applyAlignment="1">
      <alignment horizontal="center" vertical="center" shrinkToFit="1"/>
    </xf>
    <xf numFmtId="0" fontId="45" fillId="0" borderId="0" xfId="10" applyFont="1">
      <alignment vertical="center"/>
    </xf>
    <xf numFmtId="0" fontId="42" fillId="0" borderId="0" xfId="10" applyFont="1" applyAlignment="1">
      <alignment vertical="center" shrinkToFit="1"/>
    </xf>
    <xf numFmtId="0" fontId="44" fillId="0" borderId="0" xfId="10" applyFont="1" applyAlignment="1">
      <alignment horizontal="center" vertical="center" wrapText="1"/>
    </xf>
    <xf numFmtId="0" fontId="38" fillId="0" borderId="1" xfId="10" applyFont="1" applyBorder="1">
      <alignment vertical="center"/>
    </xf>
    <xf numFmtId="0" fontId="42" fillId="0" borderId="6" xfId="10" applyFont="1" applyBorder="1">
      <alignment vertical="center"/>
    </xf>
    <xf numFmtId="0" fontId="38" fillId="0" borderId="8" xfId="10" applyFont="1" applyBorder="1">
      <alignment vertical="center"/>
    </xf>
    <xf numFmtId="0" fontId="42" fillId="0" borderId="9" xfId="10" applyFont="1" applyBorder="1">
      <alignment vertical="center"/>
    </xf>
    <xf numFmtId="0" fontId="42" fillId="0" borderId="0" xfId="10" applyFont="1" applyAlignment="1">
      <alignment horizontal="distributed" vertical="center"/>
    </xf>
    <xf numFmtId="0" fontId="42" fillId="0" borderId="10" xfId="10" applyFont="1" applyBorder="1" applyAlignment="1">
      <alignment horizontal="right" vertical="center" wrapText="1"/>
    </xf>
    <xf numFmtId="0" fontId="42" fillId="0" borderId="10" xfId="10" applyFont="1" applyBorder="1" applyAlignment="1">
      <alignment vertical="center" wrapText="1"/>
    </xf>
    <xf numFmtId="0" fontId="42" fillId="0" borderId="6" xfId="10" applyFont="1" applyBorder="1" applyAlignment="1">
      <alignment horizontal="center" vertical="center"/>
    </xf>
    <xf numFmtId="0" fontId="46" fillId="0" borderId="0" xfId="10" applyFont="1">
      <alignment vertical="center"/>
    </xf>
    <xf numFmtId="0" fontId="17" fillId="0" borderId="0" xfId="10" applyFont="1" applyAlignment="1">
      <alignment horizontal="center" vertical="center" shrinkToFit="1"/>
    </xf>
    <xf numFmtId="0" fontId="38" fillId="0" borderId="4" xfId="10" applyFont="1" applyBorder="1">
      <alignment vertical="center"/>
    </xf>
    <xf numFmtId="0" fontId="42" fillId="0" borderId="8" xfId="10" applyFont="1" applyBorder="1">
      <alignment vertical="center"/>
    </xf>
    <xf numFmtId="0" fontId="42" fillId="0" borderId="4" xfId="10" applyFont="1" applyBorder="1">
      <alignment vertical="center"/>
    </xf>
    <xf numFmtId="0" fontId="42" fillId="0" borderId="10" xfId="10" applyFont="1" applyBorder="1">
      <alignment vertical="center"/>
    </xf>
    <xf numFmtId="0" fontId="42" fillId="0" borderId="11" xfId="10" applyFont="1" applyBorder="1" applyAlignment="1">
      <alignment horizontal="left" vertical="center"/>
    </xf>
    <xf numFmtId="0" fontId="38" fillId="0" borderId="6" xfId="10" applyFont="1" applyBorder="1">
      <alignment vertical="center"/>
    </xf>
    <xf numFmtId="0" fontId="38" fillId="0" borderId="0" xfId="10" applyFont="1" applyAlignment="1">
      <alignment horizontal="right"/>
    </xf>
    <xf numFmtId="0" fontId="38" fillId="0" borderId="0" xfId="10" applyFont="1" applyAlignment="1">
      <alignment horizontal="right" vertical="center"/>
    </xf>
    <xf numFmtId="0" fontId="38" fillId="0" borderId="0" xfId="10" applyFont="1" applyAlignment="1" applyProtection="1">
      <alignment horizontal="center" vertical="center" shrinkToFit="1"/>
      <protection locked="0"/>
    </xf>
    <xf numFmtId="0" fontId="62" fillId="0" borderId="0" xfId="10" applyFont="1">
      <alignment vertical="center"/>
    </xf>
    <xf numFmtId="0" fontId="11" fillId="0" borderId="0" xfId="10">
      <alignment vertical="center"/>
    </xf>
    <xf numFmtId="0" fontId="51" fillId="0" borderId="0" xfId="10" applyFont="1">
      <alignment vertical="center"/>
    </xf>
    <xf numFmtId="0" fontId="38" fillId="0" borderId="9" xfId="10" applyFont="1" applyBorder="1" applyAlignment="1">
      <alignment horizontal="center" vertical="center"/>
    </xf>
    <xf numFmtId="0" fontId="38" fillId="0" borderId="11" xfId="10" applyFont="1" applyBorder="1" applyAlignment="1">
      <alignment horizontal="center" vertical="center"/>
    </xf>
    <xf numFmtId="0" fontId="38" fillId="0" borderId="3" xfId="10" applyFont="1" applyBorder="1">
      <alignment vertical="center"/>
    </xf>
    <xf numFmtId="0" fontId="42" fillId="2" borderId="2" xfId="10" applyFont="1" applyFill="1" applyBorder="1" applyAlignment="1" applyProtection="1">
      <alignment horizontal="center" vertical="center" shrinkToFit="1"/>
      <protection locked="0"/>
    </xf>
    <xf numFmtId="0" fontId="42" fillId="0" borderId="2" xfId="10" applyFont="1" applyBorder="1">
      <alignment vertical="center"/>
    </xf>
    <xf numFmtId="176" fontId="42" fillId="0" borderId="0" xfId="10" applyNumberFormat="1" applyFont="1" applyAlignment="1">
      <alignment horizontal="center" vertical="center" shrinkToFit="1"/>
    </xf>
    <xf numFmtId="0" fontId="42" fillId="0" borderId="0" xfId="10" applyFont="1" applyAlignment="1">
      <alignment horizontal="left" vertical="center" indent="1"/>
    </xf>
    <xf numFmtId="38" fontId="42" fillId="0" borderId="10" xfId="11" applyFont="1" applyBorder="1" applyAlignment="1">
      <alignment vertical="center"/>
    </xf>
    <xf numFmtId="0" fontId="42" fillId="0" borderId="9" xfId="10" applyFont="1" applyBorder="1" applyAlignment="1">
      <alignment vertical="center" shrinkToFit="1"/>
    </xf>
    <xf numFmtId="0" fontId="42" fillId="0" borderId="0" xfId="10" applyFont="1" applyAlignment="1">
      <alignment horizontal="distributed" vertical="center" shrinkToFit="1"/>
    </xf>
    <xf numFmtId="0" fontId="38" fillId="0" borderId="9" xfId="10" applyFont="1" applyBorder="1" applyAlignment="1">
      <alignment horizontal="center" vertical="center" shrinkToFit="1"/>
    </xf>
    <xf numFmtId="0" fontId="42" fillId="0" borderId="6" xfId="10" applyFont="1" applyBorder="1" applyAlignment="1"/>
    <xf numFmtId="0" fontId="38" fillId="0" borderId="2" xfId="10" applyFont="1" applyBorder="1">
      <alignment vertical="center"/>
    </xf>
    <xf numFmtId="0" fontId="42" fillId="0" borderId="2" xfId="10" applyFont="1" applyBorder="1" applyAlignment="1">
      <alignment horizontal="right" vertical="center" wrapText="1"/>
    </xf>
    <xf numFmtId="0" fontId="42" fillId="0" borderId="2" xfId="10" applyFont="1" applyBorder="1" applyAlignment="1">
      <alignment horizontal="center" vertical="center" wrapText="1"/>
    </xf>
    <xf numFmtId="0" fontId="42" fillId="0" borderId="2" xfId="10" applyFont="1" applyBorder="1" applyAlignment="1">
      <alignment vertical="center" wrapText="1"/>
    </xf>
    <xf numFmtId="0" fontId="38" fillId="0" borderId="2" xfId="10" applyFont="1" applyBorder="1" applyAlignment="1">
      <alignment horizontal="center" vertical="center"/>
    </xf>
    <xf numFmtId="0" fontId="38" fillId="0" borderId="0" xfId="10" applyFont="1" applyAlignment="1"/>
    <xf numFmtId="0" fontId="42" fillId="0" borderId="2" xfId="10" applyFont="1" applyBorder="1" applyAlignment="1">
      <alignment horizontal="center" vertical="center"/>
    </xf>
    <xf numFmtId="0" fontId="43" fillId="0" borderId="0" xfId="10" applyFont="1">
      <alignment vertical="center"/>
    </xf>
    <xf numFmtId="0" fontId="42" fillId="0" borderId="0" xfId="14" applyFont="1">
      <alignment vertical="center"/>
    </xf>
    <xf numFmtId="0" fontId="42" fillId="0" borderId="0" xfId="14" applyFont="1" applyAlignment="1">
      <alignment horizontal="center" vertical="center" shrinkToFit="1"/>
    </xf>
    <xf numFmtId="0" fontId="38" fillId="0" borderId="0" xfId="15" applyFont="1">
      <alignment vertical="center"/>
    </xf>
    <xf numFmtId="0" fontId="38" fillId="0" borderId="8" xfId="15" applyFont="1" applyBorder="1">
      <alignment vertical="center"/>
    </xf>
    <xf numFmtId="0" fontId="42" fillId="0" borderId="8" xfId="15" applyFont="1" applyBorder="1">
      <alignment vertical="center"/>
    </xf>
    <xf numFmtId="0" fontId="42" fillId="0" borderId="0" xfId="15" applyFont="1">
      <alignment vertical="center"/>
    </xf>
    <xf numFmtId="0" fontId="42" fillId="0" borderId="9" xfId="15" applyFont="1" applyBorder="1" applyAlignment="1">
      <alignment horizontal="left" vertical="center" shrinkToFit="1"/>
    </xf>
    <xf numFmtId="0" fontId="38" fillId="0" borderId="0" xfId="15" applyFont="1" applyAlignment="1">
      <alignment horizontal="center" vertical="center"/>
    </xf>
    <xf numFmtId="0" fontId="22" fillId="0" borderId="0" xfId="15" applyFont="1">
      <alignment vertical="center"/>
    </xf>
    <xf numFmtId="0" fontId="38" fillId="0" borderId="0" xfId="15" applyFont="1" applyAlignment="1">
      <alignment horizontal="left" vertical="center"/>
    </xf>
    <xf numFmtId="0" fontId="38" fillId="0" borderId="0" xfId="15" applyFont="1" applyAlignment="1">
      <alignment horizontal="right" vertical="center"/>
    </xf>
    <xf numFmtId="0" fontId="38" fillId="0" borderId="0" xfId="15" applyFont="1" applyAlignment="1">
      <alignment horizontal="center" vertical="center" shrinkToFit="1"/>
    </xf>
    <xf numFmtId="58" fontId="38" fillId="0" borderId="0" xfId="15" applyNumberFormat="1" applyFont="1" applyAlignment="1">
      <alignment horizontal="right" vertical="center" shrinkToFit="1"/>
    </xf>
    <xf numFmtId="0" fontId="42" fillId="0" borderId="0" xfId="15" applyFont="1" applyAlignment="1">
      <alignment horizontal="center" vertical="center"/>
    </xf>
    <xf numFmtId="0" fontId="45" fillId="0" borderId="0" xfId="15" applyFont="1">
      <alignment vertical="center"/>
    </xf>
    <xf numFmtId="0" fontId="10" fillId="0" borderId="0" xfId="15">
      <alignment vertical="center"/>
    </xf>
    <xf numFmtId="0" fontId="42" fillId="0" borderId="0" xfId="15" applyFont="1" applyAlignment="1">
      <alignment horizontal="center" vertical="center" shrinkToFit="1"/>
    </xf>
    <xf numFmtId="0" fontId="38" fillId="0" borderId="1" xfId="15" applyFont="1" applyBorder="1">
      <alignment vertical="center"/>
    </xf>
    <xf numFmtId="0" fontId="42" fillId="0" borderId="9" xfId="15" applyFont="1" applyBorder="1">
      <alignment vertical="center"/>
    </xf>
    <xf numFmtId="0" fontId="42" fillId="0" borderId="0" xfId="15" applyFont="1" applyAlignment="1">
      <alignment horizontal="distributed" vertical="center"/>
    </xf>
    <xf numFmtId="0" fontId="17" fillId="0" borderId="0" xfId="15" applyFont="1" applyAlignment="1">
      <alignment horizontal="center" vertical="center"/>
    </xf>
    <xf numFmtId="176" fontId="42" fillId="0" borderId="0" xfId="15" applyNumberFormat="1" applyFont="1" applyAlignment="1">
      <alignment horizontal="center" vertical="center"/>
    </xf>
    <xf numFmtId="0" fontId="42" fillId="0" borderId="6" xfId="15" applyFont="1" applyBorder="1" applyAlignment="1">
      <alignment horizontal="center" vertical="center"/>
    </xf>
    <xf numFmtId="0" fontId="42" fillId="2" borderId="6" xfId="15" applyFont="1" applyFill="1" applyBorder="1" applyAlignment="1" applyProtection="1">
      <alignment horizontal="center" vertical="center" shrinkToFit="1"/>
      <protection locked="0"/>
    </xf>
    <xf numFmtId="0" fontId="38" fillId="0" borderId="4" xfId="15" applyFont="1" applyBorder="1">
      <alignment vertical="center"/>
    </xf>
    <xf numFmtId="0" fontId="42" fillId="0" borderId="11" xfId="15" applyFont="1" applyBorder="1">
      <alignment vertical="center"/>
    </xf>
    <xf numFmtId="0" fontId="38" fillId="0" borderId="6" xfId="15" applyFont="1" applyBorder="1">
      <alignment vertical="center"/>
    </xf>
    <xf numFmtId="0" fontId="42" fillId="0" borderId="6" xfId="15" applyFont="1" applyBorder="1">
      <alignment vertical="center"/>
    </xf>
    <xf numFmtId="0" fontId="42" fillId="0" borderId="0" xfId="15" applyFont="1" applyProtection="1">
      <alignment vertical="center"/>
      <protection locked="0"/>
    </xf>
    <xf numFmtId="0" fontId="42" fillId="0" borderId="0" xfId="15" applyFont="1" applyAlignment="1">
      <alignment vertical="center" shrinkToFit="1"/>
    </xf>
    <xf numFmtId="0" fontId="38" fillId="0" borderId="0" xfId="15" applyFont="1" applyAlignment="1">
      <alignment horizontal="right"/>
    </xf>
    <xf numFmtId="0" fontId="42" fillId="0" borderId="10" xfId="15" applyFont="1" applyBorder="1">
      <alignment vertical="center"/>
    </xf>
    <xf numFmtId="0" fontId="42" fillId="0" borderId="10" xfId="15" applyFont="1" applyBorder="1" applyAlignment="1">
      <alignment horizontal="right" vertical="center" wrapText="1"/>
    </xf>
    <xf numFmtId="0" fontId="42" fillId="0" borderId="10" xfId="15" applyFont="1" applyBorder="1" applyAlignment="1">
      <alignment vertical="center" wrapText="1"/>
    </xf>
    <xf numFmtId="0" fontId="38" fillId="0" borderId="3" xfId="15" applyFont="1" applyBorder="1">
      <alignment vertical="center"/>
    </xf>
    <xf numFmtId="0" fontId="17" fillId="0" borderId="2" xfId="15" applyFont="1" applyBorder="1">
      <alignment vertical="center"/>
    </xf>
    <xf numFmtId="0" fontId="81" fillId="0" borderId="0" xfId="15" applyFont="1">
      <alignment vertical="center"/>
    </xf>
    <xf numFmtId="0" fontId="75" fillId="0" borderId="0" xfId="15" applyFont="1">
      <alignment vertical="center"/>
    </xf>
    <xf numFmtId="0" fontId="81" fillId="0" borderId="0" xfId="15" applyFont="1" applyAlignment="1">
      <alignment horizontal="center" vertical="center"/>
    </xf>
    <xf numFmtId="0" fontId="42" fillId="0" borderId="0" xfId="15" applyFont="1" applyAlignment="1" applyProtection="1">
      <alignment vertical="center" shrinkToFit="1"/>
      <protection locked="0"/>
    </xf>
    <xf numFmtId="0" fontId="44" fillId="0" borderId="0" xfId="15" applyFont="1" applyProtection="1">
      <alignment vertical="center"/>
      <protection locked="0"/>
    </xf>
    <xf numFmtId="0" fontId="81" fillId="0" borderId="0" xfId="15" applyFont="1" applyProtection="1">
      <alignment vertical="center"/>
      <protection locked="0"/>
    </xf>
    <xf numFmtId="0" fontId="17" fillId="2" borderId="0" xfId="15" applyFont="1" applyFill="1" applyAlignment="1" applyProtection="1">
      <alignment horizontal="center" vertical="center" shrinkToFit="1"/>
      <protection locked="0"/>
    </xf>
    <xf numFmtId="0" fontId="17" fillId="2" borderId="0" xfId="15" applyFont="1" applyFill="1" applyAlignment="1" applyProtection="1">
      <alignment vertical="center" shrinkToFit="1"/>
      <protection locked="0"/>
    </xf>
    <xf numFmtId="0" fontId="42" fillId="0" borderId="2" xfId="15" applyFont="1" applyBorder="1">
      <alignment vertical="center"/>
    </xf>
    <xf numFmtId="0" fontId="22" fillId="0" borderId="2" xfId="15" applyFont="1" applyBorder="1" applyAlignment="1">
      <alignment horizontal="center" vertical="center"/>
    </xf>
    <xf numFmtId="0" fontId="42" fillId="0" borderId="5" xfId="15" applyFont="1" applyBorder="1">
      <alignment vertical="center"/>
    </xf>
    <xf numFmtId="0" fontId="42" fillId="0" borderId="6" xfId="15" applyFont="1" applyBorder="1" applyAlignment="1">
      <alignment horizontal="center" vertical="center" shrinkToFit="1"/>
    </xf>
    <xf numFmtId="0" fontId="42" fillId="0" borderId="6" xfId="15" applyFont="1" applyBorder="1" applyAlignment="1">
      <alignment horizontal="left" vertical="center" shrinkToFit="1"/>
    </xf>
    <xf numFmtId="0" fontId="42" fillId="0" borderId="7" xfId="15" applyFont="1" applyBorder="1" applyAlignment="1">
      <alignment horizontal="left" vertical="center" shrinkToFit="1"/>
    </xf>
    <xf numFmtId="0" fontId="42" fillId="0" borderId="0" xfId="15" applyFont="1" applyAlignment="1">
      <alignment horizontal="left" vertical="center" shrinkToFit="1"/>
    </xf>
    <xf numFmtId="0" fontId="22" fillId="0" borderId="10" xfId="15" applyFont="1" applyBorder="1" applyAlignment="1">
      <alignment horizontal="center" vertical="center"/>
    </xf>
    <xf numFmtId="38" fontId="22" fillId="0" borderId="0" xfId="15" applyNumberFormat="1" applyFont="1">
      <alignment vertical="center"/>
    </xf>
    <xf numFmtId="38" fontId="22" fillId="0" borderId="0" xfId="15" applyNumberFormat="1" applyFont="1" applyAlignment="1">
      <alignment horizontal="center" vertical="center"/>
    </xf>
    <xf numFmtId="0" fontId="38" fillId="0" borderId="0" xfId="15" applyFont="1" applyAlignment="1">
      <alignment horizontal="left" vertical="center" shrinkToFit="1"/>
    </xf>
    <xf numFmtId="38" fontId="22" fillId="0" borderId="10" xfId="15" applyNumberFormat="1" applyFont="1" applyBorder="1">
      <alignment vertical="center"/>
    </xf>
    <xf numFmtId="38" fontId="22" fillId="0" borderId="10" xfId="15" applyNumberFormat="1" applyFont="1" applyBorder="1" applyAlignment="1">
      <alignment horizontal="center" vertical="center"/>
    </xf>
    <xf numFmtId="0" fontId="22" fillId="0" borderId="2" xfId="15" applyFont="1" applyBorder="1">
      <alignment vertical="center"/>
    </xf>
    <xf numFmtId="38" fontId="22" fillId="0" borderId="2" xfId="15" applyNumberFormat="1" applyFont="1" applyBorder="1">
      <alignment vertical="center"/>
    </xf>
    <xf numFmtId="0" fontId="17" fillId="0" borderId="5" xfId="15" applyFont="1" applyBorder="1">
      <alignment vertical="center"/>
    </xf>
    <xf numFmtId="0" fontId="42" fillId="0" borderId="0" xfId="15" applyFont="1" applyAlignment="1">
      <alignment wrapText="1"/>
    </xf>
    <xf numFmtId="0" fontId="38" fillId="0" borderId="0" xfId="15" applyFont="1" applyAlignment="1" applyProtection="1">
      <alignment vertical="center" wrapText="1"/>
      <protection locked="0"/>
    </xf>
    <xf numFmtId="0" fontId="38" fillId="0" borderId="2" xfId="15" applyFont="1" applyBorder="1" applyAlignment="1">
      <alignment vertical="center" wrapText="1"/>
    </xf>
    <xf numFmtId="0" fontId="38" fillId="2" borderId="2" xfId="15" applyFont="1" applyFill="1" applyBorder="1" applyProtection="1">
      <alignment vertical="center"/>
      <protection locked="0"/>
    </xf>
    <xf numFmtId="0" fontId="38" fillId="0" borderId="5" xfId="15" applyFont="1" applyBorder="1" applyAlignment="1">
      <alignment vertical="center" wrapText="1"/>
    </xf>
    <xf numFmtId="0" fontId="38" fillId="0" borderId="6" xfId="15" applyFont="1" applyBorder="1" applyAlignment="1" applyProtection="1">
      <alignment vertical="center" wrapText="1"/>
      <protection locked="0"/>
    </xf>
    <xf numFmtId="0" fontId="38" fillId="0" borderId="0" xfId="15" applyFont="1" applyAlignment="1" applyProtection="1">
      <alignment horizontal="center" vertical="center" wrapText="1"/>
      <protection locked="0"/>
    </xf>
    <xf numFmtId="0" fontId="80" fillId="6" borderId="0" xfId="15" applyFont="1" applyFill="1" applyAlignment="1">
      <alignment vertical="center" wrapText="1"/>
    </xf>
    <xf numFmtId="0" fontId="38" fillId="2" borderId="1" xfId="15" applyFont="1" applyFill="1" applyBorder="1">
      <alignment vertical="center"/>
    </xf>
    <xf numFmtId="0" fontId="80" fillId="2" borderId="2" xfId="15" applyFont="1" applyFill="1" applyBorder="1" applyAlignment="1">
      <alignment vertical="center" wrapText="1"/>
    </xf>
    <xf numFmtId="0" fontId="80" fillId="2" borderId="2" xfId="15" applyFont="1" applyFill="1" applyBorder="1">
      <alignment vertical="center"/>
    </xf>
    <xf numFmtId="0" fontId="80" fillId="2" borderId="5" xfId="15" applyFont="1" applyFill="1" applyBorder="1" applyAlignment="1">
      <alignment vertical="center" wrapText="1"/>
    </xf>
    <xf numFmtId="0" fontId="84" fillId="6" borderId="0" xfId="15" applyFont="1" applyFill="1" applyAlignment="1">
      <alignment vertical="center" wrapText="1"/>
    </xf>
    <xf numFmtId="0" fontId="44" fillId="0" borderId="0" xfId="15" applyFont="1" applyAlignment="1"/>
    <xf numFmtId="0" fontId="83" fillId="6" borderId="0" xfId="15" applyFont="1" applyFill="1" applyAlignment="1">
      <alignment horizontal="left" vertical="center"/>
    </xf>
    <xf numFmtId="0" fontId="85" fillId="6" borderId="0" xfId="15" applyFont="1" applyFill="1" applyAlignment="1">
      <alignment horizontal="left" vertical="center"/>
    </xf>
    <xf numFmtId="0" fontId="86" fillId="0" borderId="0" xfId="15" applyFont="1">
      <alignment vertical="center"/>
    </xf>
    <xf numFmtId="0" fontId="38" fillId="6" borderId="0" xfId="15" applyFont="1" applyFill="1">
      <alignment vertical="center"/>
    </xf>
    <xf numFmtId="176" fontId="42" fillId="0" borderId="2" xfId="15" applyNumberFormat="1" applyFont="1" applyBorder="1" applyAlignment="1">
      <alignment horizontal="center" vertical="center"/>
    </xf>
    <xf numFmtId="0" fontId="42" fillId="0" borderId="2" xfId="15" applyFont="1" applyBorder="1" applyAlignment="1">
      <alignment horizontal="center" vertical="center"/>
    </xf>
    <xf numFmtId="0" fontId="87" fillId="0" borderId="0" xfId="15" applyFont="1">
      <alignment vertical="center"/>
    </xf>
    <xf numFmtId="0" fontId="87" fillId="0" borderId="0" xfId="15" applyFont="1" applyAlignment="1">
      <alignment horizontal="center" vertical="center"/>
    </xf>
    <xf numFmtId="0" fontId="41" fillId="0" borderId="0" xfId="10" applyFont="1">
      <alignment vertical="center"/>
    </xf>
    <xf numFmtId="0" fontId="43" fillId="0" borderId="13" xfId="10" applyFont="1" applyBorder="1" applyAlignment="1">
      <alignment vertical="center" wrapText="1"/>
    </xf>
    <xf numFmtId="0" fontId="43" fillId="0" borderId="13" xfId="10" applyFont="1" applyBorder="1">
      <alignment vertical="center"/>
    </xf>
    <xf numFmtId="0" fontId="88" fillId="0" borderId="13" xfId="10" applyFont="1" applyBorder="1" applyAlignment="1">
      <alignment vertical="center" wrapText="1"/>
    </xf>
    <xf numFmtId="0" fontId="88" fillId="0" borderId="13" xfId="10" applyFont="1" applyBorder="1" applyAlignment="1">
      <alignment horizontal="center" vertical="center" wrapText="1"/>
    </xf>
    <xf numFmtId="0" fontId="88" fillId="0" borderId="3" xfId="10" applyFont="1" applyBorder="1" applyAlignment="1">
      <alignment horizontal="center" vertical="center" wrapText="1"/>
    </xf>
    <xf numFmtId="49" fontId="43" fillId="0" borderId="0" xfId="10" applyNumberFormat="1" applyFont="1">
      <alignment vertical="center"/>
    </xf>
    <xf numFmtId="0" fontId="43" fillId="0" borderId="13" xfId="10" applyFont="1" applyBorder="1" applyAlignment="1">
      <alignment vertical="center" shrinkToFit="1"/>
    </xf>
    <xf numFmtId="0" fontId="43" fillId="0" borderId="13" xfId="10" applyFont="1" applyBorder="1" applyAlignment="1">
      <alignment vertical="center" wrapText="1" shrinkToFit="1"/>
    </xf>
    <xf numFmtId="0" fontId="43" fillId="0" borderId="0" xfId="10" applyFont="1" applyAlignment="1">
      <alignment vertical="center" wrapText="1"/>
    </xf>
    <xf numFmtId="0" fontId="43" fillId="0" borderId="0" xfId="10" applyFont="1" applyAlignment="1">
      <alignment horizontal="center" vertical="center"/>
    </xf>
    <xf numFmtId="0" fontId="44" fillId="8" borderId="13" xfId="10" applyFont="1" applyFill="1" applyBorder="1" applyProtection="1">
      <alignment vertical="center"/>
      <protection locked="0"/>
    </xf>
    <xf numFmtId="38" fontId="44" fillId="8" borderId="13" xfId="11" applyFont="1" applyFill="1" applyBorder="1" applyProtection="1">
      <alignment vertical="center"/>
      <protection locked="0"/>
    </xf>
    <xf numFmtId="38" fontId="44" fillId="8" borderId="12" xfId="11" applyFont="1" applyFill="1" applyBorder="1" applyProtection="1">
      <alignment vertical="center"/>
      <protection locked="0"/>
    </xf>
    <xf numFmtId="0" fontId="38" fillId="0" borderId="0" xfId="15" applyFont="1" applyAlignment="1" applyProtection="1">
      <alignment horizontal="right" vertical="center"/>
      <protection locked="0"/>
    </xf>
    <xf numFmtId="0" fontId="38" fillId="0" borderId="9" xfId="15" applyFont="1" applyBorder="1" applyAlignment="1">
      <alignment horizontal="center" vertical="center"/>
    </xf>
    <xf numFmtId="0" fontId="38" fillId="0" borderId="11" xfId="15" applyFont="1" applyBorder="1" applyAlignment="1">
      <alignment horizontal="center" vertical="center"/>
    </xf>
    <xf numFmtId="0" fontId="42" fillId="6" borderId="0" xfId="10" applyFont="1" applyFill="1">
      <alignment vertical="center"/>
    </xf>
    <xf numFmtId="176" fontId="42" fillId="0" borderId="2" xfId="10" applyNumberFormat="1" applyFont="1" applyBorder="1" applyAlignment="1">
      <alignment horizontal="center" vertical="center"/>
    </xf>
    <xf numFmtId="0" fontId="42" fillId="0" borderId="2" xfId="10" applyFont="1" applyBorder="1" applyAlignment="1">
      <alignment vertical="center" shrinkToFit="1"/>
    </xf>
    <xf numFmtId="0" fontId="42" fillId="0" borderId="5" xfId="10" applyFont="1" applyBorder="1" applyAlignment="1">
      <alignment vertical="center" shrinkToFit="1"/>
    </xf>
    <xf numFmtId="38" fontId="43" fillId="3" borderId="13" xfId="10" applyNumberFormat="1" applyFont="1" applyFill="1" applyBorder="1">
      <alignment vertical="center"/>
    </xf>
    <xf numFmtId="38" fontId="43" fillId="0" borderId="3" xfId="10" applyNumberFormat="1" applyFont="1" applyBorder="1">
      <alignment vertical="center"/>
    </xf>
    <xf numFmtId="38" fontId="43" fillId="0" borderId="67" xfId="10" applyNumberFormat="1" applyFont="1" applyBorder="1">
      <alignment vertical="center"/>
    </xf>
    <xf numFmtId="0" fontId="66" fillId="0" borderId="0" xfId="0" applyFont="1" applyAlignment="1">
      <alignment horizontal="left" vertical="top"/>
    </xf>
    <xf numFmtId="0" fontId="14" fillId="0" borderId="0" xfId="0" applyFont="1" applyAlignment="1">
      <alignment vertical="center" wrapText="1"/>
    </xf>
    <xf numFmtId="0" fontId="38" fillId="2" borderId="13" xfId="0" applyFont="1" applyFill="1" applyBorder="1">
      <alignment vertical="center"/>
    </xf>
    <xf numFmtId="0" fontId="38" fillId="0" borderId="2" xfId="0" applyFont="1" applyBorder="1">
      <alignment vertical="center"/>
    </xf>
    <xf numFmtId="0" fontId="38" fillId="3" borderId="13" xfId="0" applyFont="1" applyFill="1" applyBorder="1">
      <alignment vertical="center"/>
    </xf>
    <xf numFmtId="0" fontId="14" fillId="0" borderId="8" xfId="0" applyFont="1" applyBorder="1">
      <alignment vertical="center"/>
    </xf>
    <xf numFmtId="0" fontId="38" fillId="4" borderId="13" xfId="0" applyFont="1" applyFill="1" applyBorder="1">
      <alignment vertical="center"/>
    </xf>
    <xf numFmtId="0" fontId="38" fillId="0" borderId="13" xfId="0" applyFont="1" applyBorder="1">
      <alignment vertical="center"/>
    </xf>
    <xf numFmtId="0" fontId="38" fillId="0" borderId="8" xfId="0" applyFont="1" applyBorder="1" applyAlignment="1" applyProtection="1">
      <alignment vertical="center" shrinkToFit="1"/>
      <protection locked="0"/>
    </xf>
    <xf numFmtId="0" fontId="44" fillId="8" borderId="12" xfId="10" applyFont="1" applyFill="1" applyBorder="1" applyAlignment="1" applyProtection="1">
      <alignment vertical="center" shrinkToFit="1"/>
      <protection locked="0"/>
    </xf>
    <xf numFmtId="0" fontId="44" fillId="8" borderId="13" xfId="10" applyFont="1" applyFill="1" applyBorder="1" applyAlignment="1" applyProtection="1">
      <alignment vertical="center" shrinkToFit="1"/>
      <protection locked="0"/>
    </xf>
    <xf numFmtId="0" fontId="83" fillId="6" borderId="0" xfId="9" applyFont="1" applyFill="1" applyAlignment="1">
      <alignment horizontal="left" vertical="center"/>
    </xf>
    <xf numFmtId="0" fontId="38" fillId="2" borderId="0" xfId="10" applyFont="1" applyFill="1">
      <alignment vertical="center"/>
    </xf>
    <xf numFmtId="0" fontId="38" fillId="2" borderId="0" xfId="15" applyFont="1" applyFill="1">
      <alignment vertical="center"/>
    </xf>
    <xf numFmtId="0" fontId="38" fillId="0" borderId="0" xfId="24" applyFont="1">
      <alignment vertical="center"/>
    </xf>
    <xf numFmtId="0" fontId="43" fillId="0" borderId="0" xfId="24" applyFont="1">
      <alignment vertical="center"/>
    </xf>
    <xf numFmtId="0" fontId="43" fillId="0" borderId="13" xfId="24" applyFont="1" applyBorder="1" applyAlignment="1">
      <alignment horizontal="center" vertical="center"/>
    </xf>
    <xf numFmtId="0" fontId="89" fillId="0" borderId="13" xfId="24" applyFont="1" applyBorder="1" applyAlignment="1">
      <alignment horizontal="center" vertical="center"/>
    </xf>
    <xf numFmtId="0" fontId="43" fillId="0" borderId="13" xfId="24" applyFont="1" applyBorder="1" applyAlignment="1">
      <alignment horizontal="center" vertical="center" wrapText="1"/>
    </xf>
    <xf numFmtId="0" fontId="89" fillId="0" borderId="13" xfId="24" applyFont="1" applyBorder="1" applyAlignment="1">
      <alignment horizontal="center" vertical="center" wrapText="1"/>
    </xf>
    <xf numFmtId="0" fontId="43" fillId="0" borderId="0" xfId="24" applyFont="1" applyAlignment="1">
      <alignment horizontal="center" vertical="center"/>
    </xf>
    <xf numFmtId="0" fontId="89" fillId="0" borderId="0" xfId="24" applyFont="1" applyAlignment="1">
      <alignment horizontal="center" vertical="center"/>
    </xf>
    <xf numFmtId="0" fontId="38" fillId="8" borderId="13" xfId="24" applyFont="1" applyFill="1" applyBorder="1">
      <alignment vertical="center"/>
    </xf>
    <xf numFmtId="0" fontId="38" fillId="4" borderId="13" xfId="24" applyFont="1" applyFill="1" applyBorder="1">
      <alignment vertical="center"/>
    </xf>
    <xf numFmtId="0" fontId="38" fillId="0" borderId="13" xfId="24" applyFont="1" applyBorder="1">
      <alignment vertical="center"/>
    </xf>
    <xf numFmtId="0" fontId="38" fillId="8" borderId="17" xfId="24" applyFont="1" applyFill="1" applyBorder="1">
      <alignment vertical="center"/>
    </xf>
    <xf numFmtId="0" fontId="38" fillId="8" borderId="5" xfId="24" applyFont="1" applyFill="1" applyBorder="1">
      <alignment vertical="center"/>
    </xf>
    <xf numFmtId="0" fontId="38" fillId="8" borderId="7" xfId="24" applyFont="1" applyFill="1" applyBorder="1">
      <alignment vertical="center"/>
    </xf>
    <xf numFmtId="0" fontId="38" fillId="0" borderId="0" xfId="24" applyFont="1" applyAlignment="1">
      <alignment horizontal="left" vertical="center"/>
    </xf>
    <xf numFmtId="0" fontId="38" fillId="0" borderId="13" xfId="24" applyFont="1" applyBorder="1" applyAlignment="1">
      <alignment horizontal="center" vertical="center" shrinkToFit="1"/>
    </xf>
    <xf numFmtId="49" fontId="38" fillId="0" borderId="13" xfId="24" applyNumberFormat="1" applyFont="1" applyBorder="1" applyAlignment="1">
      <alignment horizontal="center" vertical="center" shrinkToFit="1"/>
    </xf>
    <xf numFmtId="38" fontId="38" fillId="0" borderId="13" xfId="2" applyFont="1" applyBorder="1" applyAlignment="1">
      <alignment horizontal="center" vertical="center" shrinkToFit="1"/>
    </xf>
    <xf numFmtId="0" fontId="38" fillId="0" borderId="13" xfId="24" applyFont="1" applyBorder="1" applyAlignment="1">
      <alignment horizontal="centerContinuous" vertical="center"/>
    </xf>
    <xf numFmtId="0" fontId="75" fillId="9" borderId="13" xfId="24" applyFont="1" applyFill="1" applyBorder="1" applyAlignment="1" applyProtection="1">
      <alignment horizontal="center" vertical="center" shrinkToFit="1"/>
      <protection locked="0"/>
    </xf>
    <xf numFmtId="0" fontId="75" fillId="12" borderId="13" xfId="24" applyFont="1" applyFill="1" applyBorder="1" applyAlignment="1" applyProtection="1">
      <alignment horizontal="center" vertical="center" shrinkToFit="1"/>
      <protection locked="0"/>
    </xf>
    <xf numFmtId="0" fontId="41" fillId="0" borderId="3" xfId="24" applyFont="1" applyBorder="1" applyAlignment="1">
      <alignment vertical="center" wrapText="1"/>
    </xf>
    <xf numFmtId="0" fontId="41" fillId="0" borderId="13" xfId="24" applyFont="1" applyBorder="1" applyAlignment="1">
      <alignment horizontal="centerContinuous" vertical="center" wrapText="1"/>
    </xf>
    <xf numFmtId="0" fontId="41" fillId="0" borderId="13" xfId="24" applyFont="1" applyBorder="1" applyAlignment="1">
      <alignment horizontal="center" vertical="center" shrinkToFit="1"/>
    </xf>
    <xf numFmtId="0" fontId="38" fillId="0" borderId="74" xfId="24" applyFont="1" applyBorder="1">
      <alignment vertical="center"/>
    </xf>
    <xf numFmtId="38" fontId="75" fillId="11" borderId="72" xfId="25" applyFont="1" applyFill="1" applyBorder="1" applyAlignment="1" applyProtection="1">
      <alignment horizontal="center" vertical="center" shrinkToFit="1"/>
    </xf>
    <xf numFmtId="38" fontId="75" fillId="11" borderId="53" xfId="25" applyFont="1" applyFill="1" applyBorder="1" applyAlignment="1" applyProtection="1">
      <alignment horizontal="center" vertical="center" shrinkToFit="1"/>
    </xf>
    <xf numFmtId="0" fontId="38" fillId="0" borderId="3" xfId="24" applyFont="1" applyBorder="1" applyAlignment="1">
      <alignment horizontal="centerContinuous" vertical="center"/>
    </xf>
    <xf numFmtId="0" fontId="38" fillId="0" borderId="5" xfId="24" applyFont="1" applyBorder="1" applyAlignment="1">
      <alignment horizontal="centerContinuous" vertical="center"/>
    </xf>
    <xf numFmtId="0" fontId="88" fillId="0" borderId="13" xfId="10" applyFont="1" applyBorder="1" applyAlignment="1">
      <alignment vertical="center" shrinkToFit="1"/>
    </xf>
    <xf numFmtId="0" fontId="88" fillId="0" borderId="13" xfId="10" applyFont="1" applyBorder="1" applyAlignment="1">
      <alignment horizontal="center" vertical="center" shrinkToFit="1"/>
    </xf>
    <xf numFmtId="186" fontId="38" fillId="0" borderId="13" xfId="24" applyNumberFormat="1" applyFont="1" applyBorder="1">
      <alignment vertical="center"/>
    </xf>
    <xf numFmtId="38" fontId="38" fillId="8" borderId="13" xfId="2" applyFont="1" applyFill="1" applyBorder="1">
      <alignment vertical="center"/>
    </xf>
    <xf numFmtId="38" fontId="38" fillId="8" borderId="17" xfId="2" applyFont="1" applyFill="1" applyBorder="1">
      <alignment vertical="center"/>
    </xf>
    <xf numFmtId="0" fontId="41" fillId="0" borderId="6" xfId="24" applyFont="1" applyBorder="1" applyAlignment="1">
      <alignment horizontal="centerContinuous" vertical="center"/>
    </xf>
    <xf numFmtId="0" fontId="41" fillId="0" borderId="6" xfId="0" applyFont="1" applyBorder="1" applyAlignment="1">
      <alignment horizontal="centerContinuous" vertical="center"/>
    </xf>
    <xf numFmtId="0" fontId="41" fillId="0" borderId="3" xfId="24" applyFont="1" applyBorder="1" applyAlignment="1">
      <alignment horizontal="center" vertical="center"/>
    </xf>
    <xf numFmtId="38" fontId="38" fillId="3" borderId="13" xfId="2" applyFont="1" applyFill="1" applyBorder="1">
      <alignment vertical="center"/>
    </xf>
    <xf numFmtId="38" fontId="38" fillId="0" borderId="13" xfId="24" applyNumberFormat="1" applyFont="1" applyBorder="1">
      <alignment vertical="center"/>
    </xf>
    <xf numFmtId="0" fontId="38" fillId="0" borderId="17" xfId="24" applyFont="1" applyBorder="1">
      <alignment vertical="center"/>
    </xf>
    <xf numFmtId="0" fontId="38" fillId="0" borderId="3" xfId="24" applyFont="1" applyBorder="1" applyAlignment="1">
      <alignment horizontal="centerContinuous" vertical="center" wrapText="1"/>
    </xf>
    <xf numFmtId="38" fontId="38" fillId="0" borderId="13" xfId="2" applyFont="1" applyBorder="1" applyAlignment="1">
      <alignment horizontal="center" vertical="center"/>
    </xf>
    <xf numFmtId="38" fontId="38" fillId="0" borderId="13" xfId="2" applyFont="1" applyBorder="1">
      <alignment vertical="center"/>
    </xf>
    <xf numFmtId="0" fontId="38" fillId="0" borderId="12" xfId="24" applyFont="1" applyBorder="1">
      <alignment vertical="center"/>
    </xf>
    <xf numFmtId="38" fontId="38" fillId="0" borderId="12" xfId="2" applyFont="1" applyBorder="1">
      <alignment vertical="center"/>
    </xf>
    <xf numFmtId="38" fontId="38" fillId="0" borderId="53" xfId="2" applyFont="1" applyBorder="1">
      <alignment vertical="center"/>
    </xf>
    <xf numFmtId="38" fontId="38" fillId="0" borderId="54" xfId="2" applyFont="1" applyBorder="1">
      <alignment vertical="center"/>
    </xf>
    <xf numFmtId="38" fontId="38" fillId="0" borderId="74" xfId="24" applyNumberFormat="1" applyFont="1" applyBorder="1">
      <alignment vertical="center"/>
    </xf>
    <xf numFmtId="38" fontId="38" fillId="0" borderId="13" xfId="2" applyFont="1" applyBorder="1" applyAlignment="1">
      <alignment vertical="center"/>
    </xf>
    <xf numFmtId="40" fontId="38" fillId="8" borderId="13" xfId="2" applyNumberFormat="1" applyFont="1" applyFill="1" applyBorder="1">
      <alignment vertical="center"/>
    </xf>
    <xf numFmtId="0" fontId="38" fillId="0" borderId="71" xfId="24" applyFont="1" applyBorder="1">
      <alignment vertical="center"/>
    </xf>
    <xf numFmtId="0" fontId="38" fillId="0" borderId="5" xfId="24" applyFont="1" applyBorder="1">
      <alignment vertical="center"/>
    </xf>
    <xf numFmtId="0" fontId="38" fillId="0" borderId="48" xfId="24" applyFont="1" applyBorder="1">
      <alignment vertical="center"/>
    </xf>
    <xf numFmtId="183" fontId="38" fillId="0" borderId="13" xfId="24" applyNumberFormat="1" applyFont="1" applyBorder="1">
      <alignment vertical="center"/>
    </xf>
    <xf numFmtId="38" fontId="77" fillId="8" borderId="13" xfId="11" applyFont="1" applyFill="1" applyBorder="1" applyProtection="1">
      <alignment vertical="center"/>
      <protection locked="0"/>
    </xf>
    <xf numFmtId="40" fontId="38" fillId="8" borderId="17" xfId="2" applyNumberFormat="1" applyFont="1" applyFill="1" applyBorder="1">
      <alignment vertical="center"/>
    </xf>
    <xf numFmtId="38" fontId="75" fillId="11" borderId="13" xfId="25" applyFont="1" applyFill="1" applyBorder="1" applyAlignment="1" applyProtection="1">
      <alignment horizontal="center" vertical="center" shrinkToFit="1"/>
    </xf>
    <xf numFmtId="38" fontId="38" fillId="0" borderId="13" xfId="2" applyFont="1" applyBorder="1" applyAlignment="1">
      <alignment horizontal="right" vertical="center"/>
    </xf>
    <xf numFmtId="38" fontId="75" fillId="11" borderId="53" xfId="2" applyFont="1" applyFill="1" applyBorder="1" applyAlignment="1" applyProtection="1">
      <alignment horizontal="right" vertical="center" shrinkToFit="1"/>
    </xf>
    <xf numFmtId="38" fontId="75" fillId="11" borderId="73" xfId="2" applyFont="1" applyFill="1" applyBorder="1" applyAlignment="1" applyProtection="1">
      <alignment horizontal="right" vertical="center" shrinkToFit="1"/>
    </xf>
    <xf numFmtId="38" fontId="75" fillId="11" borderId="13" xfId="2" applyFont="1" applyFill="1" applyBorder="1" applyAlignment="1" applyProtection="1">
      <alignment horizontal="right" vertical="center" shrinkToFit="1"/>
    </xf>
    <xf numFmtId="38" fontId="38" fillId="3" borderId="74" xfId="2" applyFont="1" applyFill="1" applyBorder="1" applyAlignment="1">
      <alignment horizontal="right" vertical="center"/>
    </xf>
    <xf numFmtId="38" fontId="75" fillId="11" borderId="13" xfId="25" applyFont="1" applyFill="1" applyBorder="1" applyAlignment="1" applyProtection="1">
      <alignment horizontal="right" vertical="center" shrinkToFit="1"/>
    </xf>
    <xf numFmtId="0" fontId="38" fillId="0" borderId="13" xfId="24" applyFont="1" applyBorder="1" applyAlignment="1">
      <alignment vertical="center" wrapText="1"/>
    </xf>
    <xf numFmtId="0" fontId="22" fillId="0" borderId="10" xfId="15" applyFont="1" applyBorder="1">
      <alignment vertical="center"/>
    </xf>
    <xf numFmtId="0" fontId="74" fillId="0" borderId="0" xfId="15" applyFont="1" applyAlignment="1">
      <alignment horizontal="center" vertical="center" wrapText="1"/>
    </xf>
    <xf numFmtId="0" fontId="42" fillId="2" borderId="2" xfId="15" applyFont="1" applyFill="1" applyBorder="1" applyAlignment="1" applyProtection="1">
      <alignment horizontal="center" vertical="center" shrinkToFit="1"/>
      <protection locked="0"/>
    </xf>
    <xf numFmtId="0" fontId="43" fillId="0" borderId="0" xfId="15" applyFont="1">
      <alignment vertical="center"/>
    </xf>
    <xf numFmtId="0" fontId="43" fillId="0" borderId="0" xfId="15" applyFont="1" applyAlignment="1">
      <alignment horizontal="center" vertical="center"/>
    </xf>
    <xf numFmtId="0" fontId="38" fillId="0" borderId="0" xfId="24" applyFont="1" applyAlignment="1">
      <alignment horizontal="center" vertical="center"/>
    </xf>
    <xf numFmtId="0" fontId="41" fillId="0" borderId="13" xfId="24" applyFont="1" applyBorder="1" applyAlignment="1">
      <alignment horizontal="center" vertical="center"/>
    </xf>
    <xf numFmtId="0" fontId="38" fillId="0" borderId="13" xfId="24" applyFont="1" applyBorder="1" applyAlignment="1">
      <alignment horizontal="center" vertical="center" wrapText="1"/>
    </xf>
    <xf numFmtId="0" fontId="38" fillId="0" borderId="13" xfId="24" applyFont="1" applyBorder="1" applyAlignment="1">
      <alignment horizontal="center" vertical="center"/>
    </xf>
    <xf numFmtId="0" fontId="38" fillId="0" borderId="0" xfId="28" applyFont="1">
      <alignment vertical="center"/>
    </xf>
    <xf numFmtId="0" fontId="38" fillId="0" borderId="0" xfId="28" applyFont="1" applyAlignment="1">
      <alignment horizontal="right" vertical="center"/>
    </xf>
    <xf numFmtId="0" fontId="38" fillId="0" borderId="76" xfId="28" applyFont="1" applyBorder="1">
      <alignment vertical="center"/>
    </xf>
    <xf numFmtId="0" fontId="38" fillId="0" borderId="77" xfId="28" applyFont="1" applyBorder="1">
      <alignment vertical="center"/>
    </xf>
    <xf numFmtId="0" fontId="38" fillId="0" borderId="78" xfId="28" applyFont="1" applyBorder="1">
      <alignment vertical="center"/>
    </xf>
    <xf numFmtId="0" fontId="38" fillId="0" borderId="79" xfId="28" applyFont="1" applyBorder="1">
      <alignment vertical="center"/>
    </xf>
    <xf numFmtId="0" fontId="97" fillId="0" borderId="0" xfId="28" applyFont="1">
      <alignment vertical="center"/>
    </xf>
    <xf numFmtId="0" fontId="38" fillId="0" borderId="83" xfId="28" applyFont="1" applyBorder="1">
      <alignment vertical="center"/>
    </xf>
    <xf numFmtId="0" fontId="38" fillId="0" borderId="84" xfId="28" applyFont="1" applyBorder="1">
      <alignment vertical="center"/>
    </xf>
    <xf numFmtId="0" fontId="38" fillId="0" borderId="85" xfId="28" applyFont="1" applyBorder="1">
      <alignment vertical="center"/>
    </xf>
    <xf numFmtId="0" fontId="38" fillId="0" borderId="86" xfId="28" applyFont="1" applyBorder="1">
      <alignment vertical="center"/>
    </xf>
    <xf numFmtId="0" fontId="38" fillId="0" borderId="90" xfId="28" applyFont="1" applyBorder="1">
      <alignment vertical="center"/>
    </xf>
    <xf numFmtId="0" fontId="38" fillId="0" borderId="91" xfId="28" applyFont="1" applyBorder="1">
      <alignment vertical="center"/>
    </xf>
    <xf numFmtId="0" fontId="38" fillId="0" borderId="92" xfId="28" applyFont="1" applyBorder="1">
      <alignment vertical="center"/>
    </xf>
    <xf numFmtId="0" fontId="53" fillId="0" borderId="0" xfId="28" applyFont="1">
      <alignment vertical="center"/>
    </xf>
    <xf numFmtId="0" fontId="53" fillId="0" borderId="90" xfId="28" applyFont="1" applyBorder="1">
      <alignment vertical="center"/>
    </xf>
    <xf numFmtId="0" fontId="53" fillId="0" borderId="91" xfId="28" applyFont="1" applyBorder="1">
      <alignment vertical="center"/>
    </xf>
    <xf numFmtId="0" fontId="38" fillId="0" borderId="93" xfId="28" applyFont="1" applyBorder="1">
      <alignment vertical="center"/>
    </xf>
    <xf numFmtId="0" fontId="38" fillId="0" borderId="94" xfId="28" applyFont="1" applyBorder="1">
      <alignment vertical="center"/>
    </xf>
    <xf numFmtId="0" fontId="38" fillId="0" borderId="95" xfId="28" applyFont="1" applyBorder="1">
      <alignment vertical="center"/>
    </xf>
    <xf numFmtId="0" fontId="38" fillId="0" borderId="81" xfId="28" applyFont="1" applyBorder="1">
      <alignment vertical="center"/>
    </xf>
    <xf numFmtId="0" fontId="38" fillId="0" borderId="96" xfId="28" applyFont="1" applyBorder="1">
      <alignment vertical="center"/>
    </xf>
    <xf numFmtId="0" fontId="38" fillId="0" borderId="88" xfId="28" applyFont="1" applyBorder="1">
      <alignment vertical="center"/>
    </xf>
    <xf numFmtId="0" fontId="97" fillId="0" borderId="97" xfId="28" applyFont="1" applyBorder="1">
      <alignment vertical="center"/>
    </xf>
    <xf numFmtId="0" fontId="38" fillId="0" borderId="98" xfId="28" applyFont="1" applyBorder="1">
      <alignment vertical="center"/>
    </xf>
    <xf numFmtId="0" fontId="17" fillId="0" borderId="0" xfId="28" applyFont="1" applyAlignment="1">
      <alignment horizontal="center" vertical="center"/>
    </xf>
    <xf numFmtId="0" fontId="38" fillId="0" borderId="97" xfId="28" applyFont="1" applyBorder="1">
      <alignment vertical="center"/>
    </xf>
    <xf numFmtId="0" fontId="38" fillId="0" borderId="101" xfId="28" applyFont="1" applyBorder="1">
      <alignment vertical="center"/>
    </xf>
    <xf numFmtId="0" fontId="70" fillId="0" borderId="0" xfId="28" applyFont="1">
      <alignment vertical="center"/>
    </xf>
    <xf numFmtId="0" fontId="70" fillId="0" borderId="102" xfId="28" applyFont="1" applyBorder="1">
      <alignment vertical="center"/>
    </xf>
    <xf numFmtId="0" fontId="38" fillId="0" borderId="103" xfId="28" applyFont="1" applyBorder="1">
      <alignment vertical="center"/>
    </xf>
    <xf numFmtId="0" fontId="70" fillId="0" borderId="0" xfId="28" applyFont="1" applyAlignment="1">
      <alignment horizontal="center" vertical="center" wrapText="1"/>
    </xf>
    <xf numFmtId="0" fontId="102" fillId="0" borderId="0" xfId="28" applyFont="1" applyAlignment="1">
      <alignment horizontal="center" vertical="center" wrapText="1"/>
    </xf>
    <xf numFmtId="0" fontId="103" fillId="0" borderId="0" xfId="28" applyFont="1" applyAlignment="1">
      <alignment vertical="center" wrapText="1"/>
    </xf>
    <xf numFmtId="0" fontId="70" fillId="0" borderId="104" xfId="28" applyFont="1" applyBorder="1">
      <alignment vertical="center"/>
    </xf>
    <xf numFmtId="0" fontId="70" fillId="0" borderId="105" xfId="28" applyFont="1" applyBorder="1">
      <alignment vertical="center"/>
    </xf>
    <xf numFmtId="0" fontId="38" fillId="0" borderId="105" xfId="28" applyFont="1" applyBorder="1">
      <alignment vertical="center"/>
    </xf>
    <xf numFmtId="0" fontId="38" fillId="0" borderId="106" xfId="28" applyFont="1" applyBorder="1">
      <alignment vertical="center"/>
    </xf>
    <xf numFmtId="0" fontId="38" fillId="0" borderId="107" xfId="28" applyFont="1" applyBorder="1">
      <alignment vertical="center"/>
    </xf>
    <xf numFmtId="0" fontId="38" fillId="0" borderId="104" xfId="28" applyFont="1" applyBorder="1">
      <alignment vertical="center"/>
    </xf>
    <xf numFmtId="0" fontId="38" fillId="0" borderId="108" xfId="28" applyFont="1" applyBorder="1">
      <alignment vertical="center"/>
    </xf>
    <xf numFmtId="0" fontId="38" fillId="0" borderId="109" xfId="28" applyFont="1" applyBorder="1">
      <alignment vertical="center"/>
    </xf>
    <xf numFmtId="0" fontId="38" fillId="0" borderId="15" xfId="28" applyFont="1" applyBorder="1">
      <alignment vertical="center"/>
    </xf>
    <xf numFmtId="0" fontId="38" fillId="0" borderId="102" xfId="28" applyFont="1" applyBorder="1">
      <alignment vertical="center"/>
    </xf>
    <xf numFmtId="0" fontId="38" fillId="0" borderId="110" xfId="28" applyFont="1" applyBorder="1">
      <alignment vertical="center"/>
    </xf>
    <xf numFmtId="0" fontId="38" fillId="0" borderId="14" xfId="28" applyFont="1" applyBorder="1">
      <alignment vertical="center"/>
    </xf>
    <xf numFmtId="0" fontId="38" fillId="0" borderId="111" xfId="28" applyFont="1" applyBorder="1">
      <alignment vertical="center"/>
    </xf>
    <xf numFmtId="0" fontId="97" fillId="0" borderId="14" xfId="28" applyFont="1" applyBorder="1">
      <alignment vertical="center"/>
    </xf>
    <xf numFmtId="0" fontId="38" fillId="0" borderId="35" xfId="28" applyFont="1" applyBorder="1">
      <alignment vertical="center"/>
    </xf>
    <xf numFmtId="0" fontId="38" fillId="0" borderId="10" xfId="28" applyFont="1" applyBorder="1">
      <alignment vertical="center"/>
    </xf>
    <xf numFmtId="0" fontId="43" fillId="0" borderId="112" xfId="28" applyFont="1" applyBorder="1" applyAlignment="1">
      <alignment horizontal="center" vertical="center"/>
    </xf>
    <xf numFmtId="0" fontId="38" fillId="0" borderId="113" xfId="28" applyFont="1" applyBorder="1">
      <alignment vertical="center"/>
    </xf>
    <xf numFmtId="0" fontId="38" fillId="0" borderId="6" xfId="28" applyFont="1" applyBorder="1">
      <alignment vertical="center"/>
    </xf>
    <xf numFmtId="0" fontId="38" fillId="0" borderId="57" xfId="28" applyFont="1" applyBorder="1">
      <alignment vertical="center"/>
    </xf>
    <xf numFmtId="0" fontId="38" fillId="0" borderId="114" xfId="28" applyFont="1" applyBorder="1">
      <alignment vertical="center"/>
    </xf>
    <xf numFmtId="0" fontId="38" fillId="0" borderId="115" xfId="28" applyFont="1" applyBorder="1">
      <alignment vertical="center"/>
    </xf>
    <xf numFmtId="0" fontId="38" fillId="0" borderId="116" xfId="28" applyFont="1" applyBorder="1">
      <alignment vertical="center"/>
    </xf>
    <xf numFmtId="0" fontId="43" fillId="0" borderId="0" xfId="28" applyFont="1" applyAlignment="1">
      <alignment horizontal="center" vertical="center"/>
    </xf>
    <xf numFmtId="0" fontId="38" fillId="0" borderId="117" xfId="28" applyFont="1" applyBorder="1">
      <alignment vertical="center"/>
    </xf>
    <xf numFmtId="0" fontId="38" fillId="0" borderId="112" xfId="28" applyFont="1" applyBorder="1">
      <alignment vertical="center"/>
    </xf>
    <xf numFmtId="0" fontId="43" fillId="0" borderId="0" xfId="28" applyFont="1">
      <alignment vertical="center"/>
    </xf>
    <xf numFmtId="0" fontId="92" fillId="0" borderId="0" xfId="28" applyFont="1" applyAlignment="1">
      <alignment horizontal="left" vertical="center"/>
    </xf>
    <xf numFmtId="0" fontId="96" fillId="0" borderId="0" xfId="28" applyFont="1" applyAlignment="1">
      <alignment horizontal="left" vertical="center"/>
    </xf>
    <xf numFmtId="0" fontId="44" fillId="0" borderId="0" xfId="28" applyFont="1" applyAlignment="1">
      <alignment horizontal="left" vertical="center"/>
    </xf>
    <xf numFmtId="0" fontId="4" fillId="0" borderId="0" xfId="28" applyAlignment="1">
      <alignment horizontal="left" vertical="center"/>
    </xf>
    <xf numFmtId="0" fontId="44" fillId="0" borderId="83" xfId="28" applyFont="1" applyBorder="1">
      <alignment vertical="center"/>
    </xf>
    <xf numFmtId="0" fontId="4" fillId="0" borderId="0" xfId="28" applyAlignment="1">
      <alignment horizontal="center" vertical="center" wrapText="1"/>
    </xf>
    <xf numFmtId="0" fontId="44" fillId="0" borderId="0" xfId="28" applyFont="1">
      <alignment vertical="center"/>
    </xf>
    <xf numFmtId="0" fontId="38" fillId="0" borderId="34" xfId="28" applyFont="1" applyBorder="1">
      <alignment vertical="center"/>
    </xf>
    <xf numFmtId="0" fontId="97" fillId="0" borderId="15" xfId="28" applyFont="1" applyBorder="1" applyAlignment="1">
      <alignment vertical="top"/>
    </xf>
    <xf numFmtId="0" fontId="104" fillId="0" borderId="15" xfId="28" applyFont="1" applyBorder="1" applyAlignment="1">
      <alignment horizontal="left" vertical="top"/>
    </xf>
    <xf numFmtId="0" fontId="4" fillId="0" borderId="15" xfId="28" applyBorder="1" applyAlignment="1">
      <alignment horizontal="center" vertical="center" wrapText="1"/>
    </xf>
    <xf numFmtId="0" fontId="38" fillId="0" borderId="27" xfId="28" applyFont="1" applyBorder="1">
      <alignment vertical="center"/>
    </xf>
    <xf numFmtId="0" fontId="38" fillId="0" borderId="118" xfId="28" applyFont="1" applyBorder="1">
      <alignment vertical="center"/>
    </xf>
    <xf numFmtId="0" fontId="38" fillId="0" borderId="119" xfId="28" applyFont="1" applyBorder="1">
      <alignment vertical="center"/>
    </xf>
    <xf numFmtId="0" fontId="97" fillId="0" borderId="119" xfId="28" applyFont="1" applyBorder="1">
      <alignment vertical="center"/>
    </xf>
    <xf numFmtId="0" fontId="38" fillId="0" borderId="120" xfId="28" applyFont="1" applyBorder="1">
      <alignment vertical="center"/>
    </xf>
    <xf numFmtId="0" fontId="38" fillId="0" borderId="0" xfId="28" applyFont="1" applyAlignment="1">
      <alignment horizontal="center" vertical="center"/>
    </xf>
    <xf numFmtId="0" fontId="38" fillId="9" borderId="13" xfId="24" applyFont="1" applyFill="1" applyBorder="1" applyAlignment="1" applyProtection="1">
      <alignment horizontal="center" vertical="center" shrinkToFit="1"/>
      <protection locked="0"/>
    </xf>
    <xf numFmtId="40" fontId="38" fillId="10" borderId="13" xfId="25" applyNumberFormat="1" applyFont="1" applyFill="1" applyBorder="1" applyAlignment="1" applyProtection="1">
      <alignment horizontal="center" vertical="center" shrinkToFit="1"/>
      <protection locked="0"/>
    </xf>
    <xf numFmtId="0" fontId="38" fillId="12" borderId="13" xfId="24" applyFont="1" applyFill="1" applyBorder="1" applyAlignment="1" applyProtection="1">
      <alignment horizontal="center" vertical="center" shrinkToFit="1"/>
      <protection locked="0"/>
    </xf>
    <xf numFmtId="10" fontId="38" fillId="10" borderId="13" xfId="24" applyNumberFormat="1" applyFont="1" applyFill="1" applyBorder="1" applyAlignment="1" applyProtection="1">
      <alignment horizontal="center" vertical="center" shrinkToFit="1"/>
      <protection locked="0"/>
    </xf>
    <xf numFmtId="38" fontId="38" fillId="12" borderId="13" xfId="25" applyFont="1" applyFill="1" applyBorder="1" applyAlignment="1" applyProtection="1">
      <alignment horizontal="center" vertical="center" shrinkToFit="1"/>
    </xf>
    <xf numFmtId="0" fontId="35" fillId="0" borderId="0" xfId="0" applyFont="1" applyAlignment="1">
      <alignment horizontal="center" vertical="center"/>
    </xf>
    <xf numFmtId="38" fontId="38" fillId="11" borderId="13" xfId="2" applyFont="1" applyFill="1" applyBorder="1" applyAlignment="1" applyProtection="1">
      <alignment horizontal="right" vertical="center" shrinkToFit="1"/>
    </xf>
    <xf numFmtId="38" fontId="38" fillId="11" borderId="72" xfId="25" applyFont="1" applyFill="1" applyBorder="1" applyAlignment="1" applyProtection="1">
      <alignment horizontal="center" vertical="center" shrinkToFit="1"/>
    </xf>
    <xf numFmtId="38" fontId="38" fillId="11" borderId="53" xfId="25" applyFont="1" applyFill="1" applyBorder="1" applyAlignment="1" applyProtection="1">
      <alignment horizontal="center" vertical="center" shrinkToFit="1"/>
    </xf>
    <xf numFmtId="38" fontId="38" fillId="11" borderId="53" xfId="2" applyFont="1" applyFill="1" applyBorder="1" applyAlignment="1" applyProtection="1">
      <alignment horizontal="right" vertical="center" shrinkToFit="1"/>
    </xf>
    <xf numFmtId="38" fontId="38" fillId="11" borderId="53" xfId="2" applyFont="1" applyFill="1" applyBorder="1" applyAlignment="1" applyProtection="1">
      <alignment horizontal="center" vertical="center" shrinkToFit="1"/>
    </xf>
    <xf numFmtId="38" fontId="38" fillId="11" borderId="73" xfId="2" applyFont="1" applyFill="1" applyBorder="1" applyAlignment="1" applyProtection="1">
      <alignment horizontal="right" vertical="center" shrinkToFit="1"/>
    </xf>
    <xf numFmtId="38" fontId="38" fillId="11" borderId="13" xfId="25" applyFont="1" applyFill="1" applyBorder="1" applyAlignment="1" applyProtection="1">
      <alignment horizontal="right" vertical="center" shrinkToFit="1"/>
    </xf>
    <xf numFmtId="38" fontId="38" fillId="11" borderId="13" xfId="25" applyFont="1" applyFill="1" applyBorder="1" applyAlignment="1" applyProtection="1">
      <alignment horizontal="center" vertical="center" shrinkToFit="1"/>
    </xf>
    <xf numFmtId="38" fontId="35" fillId="0" borderId="13" xfId="0" applyNumberFormat="1" applyFont="1" applyBorder="1">
      <alignment vertical="center"/>
    </xf>
    <xf numFmtId="0" fontId="38" fillId="0" borderId="0" xfId="0" applyFont="1" applyAlignment="1">
      <alignment horizontal="left" vertical="center" wrapText="1"/>
    </xf>
    <xf numFmtId="0" fontId="44" fillId="0" borderId="0" xfId="0" applyFont="1">
      <alignment vertical="center"/>
    </xf>
    <xf numFmtId="187" fontId="39" fillId="3" borderId="0" xfId="0" applyNumberFormat="1" applyFont="1" applyFill="1" applyAlignment="1">
      <alignment horizontal="center" vertical="center" shrinkToFit="1"/>
    </xf>
    <xf numFmtId="0" fontId="93" fillId="0" borderId="0" xfId="0" applyFont="1">
      <alignment vertical="center"/>
    </xf>
    <xf numFmtId="0" fontId="46" fillId="0" borderId="0" xfId="0" applyFont="1" applyAlignment="1">
      <alignment horizontal="left" vertical="top"/>
    </xf>
    <xf numFmtId="0" fontId="38" fillId="2" borderId="22" xfId="0" applyFont="1" applyFill="1" applyBorder="1" applyAlignment="1">
      <alignment vertical="center" shrinkToFit="1"/>
    </xf>
    <xf numFmtId="0" fontId="38" fillId="2" borderId="32" xfId="0" applyFont="1" applyFill="1" applyBorder="1" applyAlignment="1">
      <alignment vertical="center" shrinkToFit="1"/>
    </xf>
    <xf numFmtId="0" fontId="38" fillId="2" borderId="25" xfId="0" applyFont="1" applyFill="1" applyBorder="1" applyAlignment="1">
      <alignment vertical="center" shrinkToFit="1"/>
    </xf>
    <xf numFmtId="179" fontId="38" fillId="2" borderId="13" xfId="0" applyNumberFormat="1" applyFont="1" applyFill="1" applyBorder="1" applyAlignment="1">
      <alignment vertical="center" shrinkToFit="1"/>
    </xf>
    <xf numFmtId="178" fontId="38" fillId="2" borderId="13" xfId="0" applyNumberFormat="1" applyFont="1" applyFill="1" applyBorder="1" applyAlignment="1">
      <alignment vertical="center" shrinkToFit="1"/>
    </xf>
    <xf numFmtId="179" fontId="38" fillId="3" borderId="17" xfId="0" applyNumberFormat="1" applyFont="1" applyFill="1" applyBorder="1" applyAlignment="1">
      <alignment vertical="center" shrinkToFit="1"/>
    </xf>
    <xf numFmtId="179" fontId="38" fillId="3" borderId="13" xfId="0" applyNumberFormat="1" applyFont="1" applyFill="1" applyBorder="1" applyAlignment="1">
      <alignment vertical="center" shrinkToFit="1"/>
    </xf>
    <xf numFmtId="179" fontId="38" fillId="0" borderId="0" xfId="0" applyNumberFormat="1" applyFont="1" applyAlignment="1">
      <alignment horizontal="right" vertical="center" indent="1" shrinkToFit="1"/>
    </xf>
    <xf numFmtId="0" fontId="60" fillId="0" borderId="0" xfId="0" applyFont="1" applyAlignment="1">
      <alignment horizontal="left" vertical="center"/>
    </xf>
    <xf numFmtId="177" fontId="54" fillId="0" borderId="0" xfId="0" applyNumberFormat="1" applyFont="1" applyAlignment="1">
      <alignment horizontal="left" vertical="center" shrinkToFit="1"/>
    </xf>
    <xf numFmtId="0" fontId="68" fillId="0" borderId="0" xfId="0" applyFont="1" applyAlignment="1">
      <alignment horizontal="left" vertical="center"/>
    </xf>
    <xf numFmtId="0" fontId="40" fillId="6" borderId="0" xfId="0" applyFont="1" applyFill="1">
      <alignment vertical="center"/>
    </xf>
    <xf numFmtId="0" fontId="38" fillId="4" borderId="13" xfId="24" applyFont="1" applyFill="1" applyBorder="1" applyProtection="1">
      <alignment vertical="center"/>
      <protection locked="0"/>
    </xf>
    <xf numFmtId="0" fontId="38" fillId="8" borderId="13" xfId="24" applyFont="1" applyFill="1" applyBorder="1" applyProtection="1">
      <alignment vertical="center"/>
      <protection locked="0"/>
    </xf>
    <xf numFmtId="0" fontId="38" fillId="8" borderId="5" xfId="24" applyFont="1" applyFill="1" applyBorder="1" applyProtection="1">
      <alignment vertical="center"/>
      <protection locked="0"/>
    </xf>
    <xf numFmtId="38" fontId="38" fillId="8" borderId="13" xfId="2" applyFont="1" applyFill="1" applyBorder="1" applyProtection="1">
      <alignment vertical="center"/>
      <protection locked="0"/>
    </xf>
    <xf numFmtId="0" fontId="38" fillId="8" borderId="7" xfId="24" applyFont="1" applyFill="1" applyBorder="1" applyProtection="1">
      <alignment vertical="center"/>
      <protection locked="0"/>
    </xf>
    <xf numFmtId="0" fontId="38" fillId="8" borderId="17" xfId="24" applyFont="1" applyFill="1" applyBorder="1" applyProtection="1">
      <alignment vertical="center"/>
      <protection locked="0"/>
    </xf>
    <xf numFmtId="38" fontId="38" fillId="8" borderId="17" xfId="2" applyFont="1" applyFill="1" applyBorder="1" applyProtection="1">
      <alignment vertical="center"/>
      <protection locked="0"/>
    </xf>
    <xf numFmtId="40" fontId="38" fillId="8" borderId="13" xfId="2" applyNumberFormat="1" applyFont="1" applyFill="1" applyBorder="1" applyProtection="1">
      <alignment vertical="center"/>
      <protection locked="0"/>
    </xf>
    <xf numFmtId="40" fontId="38" fillId="8" borderId="17" xfId="2" applyNumberFormat="1" applyFont="1" applyFill="1" applyBorder="1" applyProtection="1">
      <alignment vertical="center"/>
      <protection locked="0"/>
    </xf>
    <xf numFmtId="40" fontId="38" fillId="10" borderId="13" xfId="25" applyNumberFormat="1" applyFont="1" applyFill="1" applyBorder="1" applyAlignment="1" applyProtection="1">
      <alignment horizontal="center" vertical="center" shrinkToFit="1"/>
    </xf>
    <xf numFmtId="38" fontId="38" fillId="12" borderId="13" xfId="25" applyFont="1" applyFill="1" applyBorder="1" applyAlignment="1" applyProtection="1">
      <alignment horizontal="center" vertical="center" shrinkToFit="1"/>
      <protection locked="0"/>
    </xf>
    <xf numFmtId="0" fontId="43" fillId="0" borderId="13" xfId="10" applyFont="1" applyBorder="1" applyAlignment="1">
      <alignment horizontal="center" vertical="center" wrapText="1"/>
    </xf>
    <xf numFmtId="0" fontId="43" fillId="0" borderId="13" xfId="10" applyFont="1" applyBorder="1" applyAlignment="1">
      <alignment horizontal="center" vertical="center"/>
    </xf>
    <xf numFmtId="38" fontId="38" fillId="0" borderId="13" xfId="2" applyFont="1" applyBorder="1" applyAlignment="1" applyProtection="1">
      <alignment horizontal="center" vertical="center"/>
    </xf>
    <xf numFmtId="0" fontId="75" fillId="0" borderId="13" xfId="24" applyFont="1" applyBorder="1" applyAlignment="1">
      <alignment horizontal="center" vertical="center" shrinkToFit="1"/>
    </xf>
    <xf numFmtId="0" fontId="75" fillId="0" borderId="13" xfId="24" applyFont="1" applyBorder="1" applyAlignment="1">
      <alignment horizontal="center" vertical="center"/>
    </xf>
    <xf numFmtId="0" fontId="75" fillId="10" borderId="13" xfId="24" applyFont="1" applyFill="1" applyBorder="1" applyAlignment="1">
      <alignment horizontal="center" vertical="center" shrinkToFit="1"/>
    </xf>
    <xf numFmtId="0" fontId="0" fillId="0" borderId="0" xfId="0" applyAlignment="1">
      <alignment horizontal="center" vertical="center"/>
    </xf>
    <xf numFmtId="38" fontId="38" fillId="0" borderId="13" xfId="2" applyFont="1" applyBorder="1" applyAlignment="1" applyProtection="1">
      <alignment horizontal="center" vertical="center" shrinkToFit="1"/>
    </xf>
    <xf numFmtId="38" fontId="38" fillId="3" borderId="13" xfId="2" applyFont="1" applyFill="1" applyBorder="1" applyProtection="1">
      <alignment vertical="center"/>
    </xf>
    <xf numFmtId="38" fontId="38" fillId="0" borderId="13" xfId="2" applyFont="1" applyBorder="1" applyAlignment="1" applyProtection="1">
      <alignment horizontal="right" vertical="center"/>
    </xf>
    <xf numFmtId="38" fontId="38" fillId="0" borderId="13" xfId="2" applyFont="1" applyBorder="1" applyProtection="1">
      <alignment vertical="center"/>
    </xf>
    <xf numFmtId="0" fontId="43" fillId="0" borderId="75" xfId="10" applyFont="1" applyBorder="1" applyAlignment="1">
      <alignment vertical="center" shrinkToFit="1"/>
    </xf>
    <xf numFmtId="0" fontId="38" fillId="0" borderId="75" xfId="24" applyFont="1" applyBorder="1" applyAlignment="1">
      <alignment horizontal="center" vertical="center"/>
    </xf>
    <xf numFmtId="38" fontId="38" fillId="0" borderId="53" xfId="2" applyFont="1" applyBorder="1" applyProtection="1">
      <alignment vertical="center"/>
    </xf>
    <xf numFmtId="38" fontId="38" fillId="0" borderId="54" xfId="2" applyFont="1" applyBorder="1" applyProtection="1">
      <alignment vertical="center"/>
    </xf>
    <xf numFmtId="38" fontId="38" fillId="0" borderId="12" xfId="2" applyFont="1" applyBorder="1" applyProtection="1">
      <alignment vertical="center"/>
    </xf>
    <xf numFmtId="38" fontId="38" fillId="0" borderId="13" xfId="2" applyFont="1" applyBorder="1" applyAlignment="1" applyProtection="1">
      <alignment vertical="center"/>
    </xf>
    <xf numFmtId="38" fontId="0" fillId="0" borderId="13" xfId="0" applyNumberFormat="1" applyBorder="1">
      <alignment vertical="center"/>
    </xf>
    <xf numFmtId="0" fontId="38" fillId="4" borderId="13" xfId="24" applyFont="1" applyFill="1" applyBorder="1" applyAlignment="1" applyProtection="1">
      <alignment horizontal="center" vertical="center"/>
      <protection locked="0"/>
    </xf>
    <xf numFmtId="38" fontId="75" fillId="12" borderId="13" xfId="25" applyFont="1" applyFill="1" applyBorder="1" applyAlignment="1" applyProtection="1">
      <alignment horizontal="center" vertical="center" shrinkToFit="1"/>
      <protection locked="0"/>
    </xf>
    <xf numFmtId="38" fontId="38" fillId="0" borderId="0" xfId="0" applyNumberFormat="1" applyFont="1" applyAlignment="1">
      <alignment vertical="center" shrinkToFit="1"/>
    </xf>
    <xf numFmtId="0" fontId="38" fillId="7" borderId="0" xfId="0" applyFont="1" applyFill="1" applyAlignment="1">
      <alignment vertical="center" shrinkToFit="1"/>
    </xf>
    <xf numFmtId="0" fontId="38" fillId="0" borderId="121" xfId="28" applyFont="1" applyBorder="1">
      <alignment vertical="center"/>
    </xf>
    <xf numFmtId="0" fontId="97" fillId="0" borderId="122" xfId="28" applyFont="1" applyBorder="1">
      <alignment vertical="center"/>
    </xf>
    <xf numFmtId="0" fontId="38" fillId="0" borderId="127" xfId="28" applyFont="1" applyBorder="1">
      <alignment vertical="center"/>
    </xf>
    <xf numFmtId="0" fontId="38" fillId="0" borderId="128" xfId="28" applyFont="1" applyBorder="1">
      <alignment vertical="center"/>
    </xf>
    <xf numFmtId="0" fontId="38" fillId="0" borderId="122" xfId="28" applyFont="1" applyBorder="1">
      <alignment vertical="center"/>
    </xf>
    <xf numFmtId="0" fontId="38" fillId="0" borderId="123" xfId="28" applyFont="1" applyBorder="1">
      <alignment vertical="center"/>
    </xf>
    <xf numFmtId="0" fontId="38" fillId="0" borderId="129" xfId="28" applyFont="1" applyBorder="1">
      <alignment vertical="center"/>
    </xf>
    <xf numFmtId="0" fontId="38" fillId="0" borderId="130" xfId="28" applyFont="1" applyBorder="1">
      <alignment vertical="center"/>
    </xf>
    <xf numFmtId="0" fontId="38" fillId="0" borderId="131" xfId="28" applyFont="1" applyBorder="1">
      <alignment vertical="center"/>
    </xf>
    <xf numFmtId="0" fontId="38" fillId="0" borderId="124" xfId="28" applyFont="1" applyBorder="1">
      <alignment vertical="center"/>
    </xf>
    <xf numFmtId="0" fontId="97" fillId="0" borderId="125" xfId="28" applyFont="1" applyBorder="1">
      <alignment vertical="center"/>
    </xf>
    <xf numFmtId="0" fontId="38" fillId="0" borderId="125" xfId="28" applyFont="1" applyBorder="1">
      <alignment vertical="center"/>
    </xf>
    <xf numFmtId="0" fontId="38" fillId="0" borderId="126" xfId="28" applyFont="1" applyBorder="1">
      <alignment vertical="center"/>
    </xf>
    <xf numFmtId="0" fontId="38" fillId="0" borderId="132" xfId="28" applyFont="1" applyBorder="1">
      <alignment vertical="center"/>
    </xf>
    <xf numFmtId="0" fontId="38" fillId="0" borderId="133" xfId="28" applyFont="1" applyBorder="1">
      <alignment vertical="center"/>
    </xf>
    <xf numFmtId="0" fontId="38" fillId="0" borderId="138" xfId="28" applyFont="1" applyBorder="1">
      <alignment vertical="center"/>
    </xf>
    <xf numFmtId="0" fontId="38" fillId="0" borderId="139" xfId="28" applyFont="1" applyBorder="1">
      <alignment vertical="center"/>
    </xf>
    <xf numFmtId="0" fontId="38" fillId="0" borderId="134" xfId="28" applyFont="1" applyBorder="1">
      <alignment vertical="center"/>
    </xf>
    <xf numFmtId="0" fontId="38" fillId="0" borderId="140" xfId="28" applyFont="1" applyBorder="1">
      <alignment vertical="center"/>
    </xf>
    <xf numFmtId="0" fontId="38" fillId="0" borderId="141" xfId="28" applyFont="1" applyBorder="1">
      <alignment vertical="center"/>
    </xf>
    <xf numFmtId="0" fontId="38" fillId="0" borderId="135" xfId="28" applyFont="1" applyBorder="1">
      <alignment vertical="center"/>
    </xf>
    <xf numFmtId="0" fontId="38" fillId="0" borderId="142" xfId="28" applyFont="1" applyBorder="1">
      <alignment vertical="center"/>
    </xf>
    <xf numFmtId="0" fontId="38" fillId="0" borderId="136" xfId="28" applyFont="1" applyBorder="1">
      <alignment vertical="center"/>
    </xf>
    <xf numFmtId="0" fontId="38" fillId="0" borderId="137" xfId="28" applyFont="1" applyBorder="1">
      <alignment vertical="center"/>
    </xf>
    <xf numFmtId="0" fontId="38" fillId="4" borderId="17" xfId="24" applyFont="1" applyFill="1" applyBorder="1" applyProtection="1">
      <alignment vertical="center"/>
      <protection locked="0"/>
    </xf>
    <xf numFmtId="0" fontId="38" fillId="8" borderId="13" xfId="24" applyFont="1" applyFill="1" applyBorder="1" applyAlignment="1">
      <alignment vertical="center" shrinkToFit="1"/>
    </xf>
    <xf numFmtId="0" fontId="42" fillId="2" borderId="0" xfId="10" applyFont="1" applyFill="1" applyAlignment="1" applyProtection="1">
      <alignment horizontal="center" vertical="center" shrinkToFit="1"/>
      <protection locked="0"/>
    </xf>
    <xf numFmtId="178" fontId="38" fillId="3" borderId="17" xfId="0" applyNumberFormat="1" applyFont="1" applyFill="1" applyBorder="1" applyAlignment="1">
      <alignment vertical="center" shrinkToFit="1"/>
    </xf>
    <xf numFmtId="178" fontId="38" fillId="0" borderId="16" xfId="0" applyNumberFormat="1" applyFont="1" applyBorder="1" applyAlignment="1">
      <alignment horizontal="center" vertical="center" shrinkToFit="1"/>
    </xf>
    <xf numFmtId="178" fontId="38" fillId="3" borderId="13" xfId="0" applyNumberFormat="1" applyFont="1" applyFill="1" applyBorder="1" applyAlignment="1">
      <alignment vertical="center" shrinkToFit="1"/>
    </xf>
    <xf numFmtId="0" fontId="38" fillId="0" borderId="71" xfId="24" applyFont="1" applyBorder="1" applyProtection="1">
      <alignment vertical="center"/>
      <protection locked="0"/>
    </xf>
    <xf numFmtId="0" fontId="38" fillId="0" borderId="5" xfId="24" applyFont="1" applyBorder="1" applyProtection="1">
      <alignment vertical="center"/>
      <protection locked="0"/>
    </xf>
    <xf numFmtId="179" fontId="38" fillId="3" borderId="0" xfId="0" applyNumberFormat="1" applyFont="1" applyFill="1" applyAlignment="1">
      <alignment vertical="center" shrinkToFit="1"/>
    </xf>
    <xf numFmtId="38" fontId="44" fillId="0" borderId="53" xfId="2" applyFont="1" applyBorder="1">
      <alignment vertical="center"/>
    </xf>
    <xf numFmtId="38" fontId="44" fillId="0" borderId="54" xfId="2" applyFont="1" applyBorder="1">
      <alignment vertical="center"/>
    </xf>
    <xf numFmtId="38" fontId="44" fillId="0" borderId="74" xfId="24" applyNumberFormat="1" applyFont="1" applyBorder="1">
      <alignment vertical="center"/>
    </xf>
    <xf numFmtId="38" fontId="44" fillId="0" borderId="13" xfId="2" applyFont="1" applyBorder="1" applyAlignment="1">
      <alignment vertical="center"/>
    </xf>
    <xf numFmtId="38" fontId="44" fillId="0" borderId="13" xfId="24" applyNumberFormat="1" applyFont="1" applyBorder="1">
      <alignment vertical="center"/>
    </xf>
    <xf numFmtId="38" fontId="105" fillId="0" borderId="13" xfId="0" applyNumberFormat="1" applyFont="1" applyBorder="1">
      <alignment vertical="center"/>
    </xf>
    <xf numFmtId="0" fontId="17" fillId="0" borderId="0" xfId="0" applyFont="1" applyAlignment="1">
      <alignment horizontal="left" vertical="center"/>
    </xf>
    <xf numFmtId="178" fontId="38" fillId="3" borderId="0" xfId="0" applyNumberFormat="1" applyFont="1" applyFill="1" applyAlignment="1">
      <alignment horizontal="right" vertical="center" shrinkToFit="1"/>
    </xf>
    <xf numFmtId="178" fontId="38" fillId="0" borderId="0" xfId="0" applyNumberFormat="1" applyFont="1" applyAlignment="1">
      <alignment horizontal="right" vertical="center" shrinkToFit="1"/>
    </xf>
    <xf numFmtId="0" fontId="17" fillId="0" borderId="0" xfId="0" applyFont="1" applyAlignment="1">
      <alignment horizontal="left" vertical="center" indent="1"/>
    </xf>
    <xf numFmtId="178" fontId="38" fillId="0" borderId="0" xfId="0" applyNumberFormat="1" applyFont="1" applyAlignment="1">
      <alignment vertical="center" shrinkToFit="1"/>
    </xf>
    <xf numFmtId="0" fontId="44" fillId="0" borderId="13" xfId="24" applyFont="1" applyBorder="1" applyAlignment="1">
      <alignment horizontal="center" vertical="center"/>
    </xf>
    <xf numFmtId="189" fontId="38" fillId="10" borderId="13" xfId="32" applyNumberFormat="1" applyFont="1" applyFill="1" applyBorder="1" applyAlignment="1">
      <alignment horizontal="center" vertical="center" shrinkToFit="1"/>
    </xf>
    <xf numFmtId="189" fontId="38" fillId="10" borderId="13" xfId="24" applyNumberFormat="1" applyFont="1" applyFill="1" applyBorder="1" applyAlignment="1">
      <alignment horizontal="center" vertical="center" shrinkToFit="1"/>
    </xf>
    <xf numFmtId="188" fontId="38" fillId="10" borderId="13" xfId="24" applyNumberFormat="1" applyFont="1" applyFill="1" applyBorder="1" applyAlignment="1">
      <alignment horizontal="center" vertical="center" shrinkToFit="1"/>
    </xf>
    <xf numFmtId="0" fontId="38" fillId="0" borderId="3" xfId="24" applyFont="1" applyBorder="1" applyAlignment="1">
      <alignment horizontal="center" vertical="center"/>
    </xf>
    <xf numFmtId="0" fontId="38" fillId="0" borderId="10" xfId="10" applyFont="1" applyBorder="1" applyAlignment="1">
      <alignment horizontal="center" vertical="center"/>
    </xf>
    <xf numFmtId="0" fontId="35" fillId="0" borderId="72" xfId="0" applyFont="1" applyBorder="1" applyAlignment="1">
      <alignment horizontal="right" vertical="center"/>
    </xf>
    <xf numFmtId="0" fontId="91" fillId="0" borderId="72" xfId="0" applyFont="1" applyBorder="1" applyAlignment="1">
      <alignment horizontal="right" vertical="center"/>
    </xf>
    <xf numFmtId="0" fontId="38" fillId="2" borderId="0" xfId="0" applyFont="1" applyFill="1" applyAlignment="1" applyProtection="1">
      <alignment horizontal="center" vertical="center" shrinkToFit="1"/>
      <protection locked="0"/>
    </xf>
    <xf numFmtId="0" fontId="42" fillId="0" borderId="3" xfId="10" applyFont="1" applyBorder="1">
      <alignment vertical="center"/>
    </xf>
    <xf numFmtId="0" fontId="38" fillId="0" borderId="10" xfId="10" applyFont="1" applyBorder="1">
      <alignment vertical="center"/>
    </xf>
    <xf numFmtId="188" fontId="75" fillId="10" borderId="13" xfId="32" applyNumberFormat="1" applyFont="1" applyFill="1" applyBorder="1" applyAlignment="1">
      <alignment horizontal="center" vertical="center" shrinkToFit="1"/>
    </xf>
    <xf numFmtId="0" fontId="43" fillId="0" borderId="12" xfId="24" applyFont="1" applyBorder="1" applyAlignment="1">
      <alignment horizontal="center" vertical="center" wrapText="1"/>
    </xf>
    <xf numFmtId="0" fontId="38" fillId="0" borderId="8" xfId="24" applyFont="1" applyBorder="1">
      <alignment vertical="center"/>
    </xf>
    <xf numFmtId="38" fontId="38" fillId="0" borderId="0" xfId="24" applyNumberFormat="1" applyFont="1">
      <alignment vertical="center"/>
    </xf>
    <xf numFmtId="0" fontId="75" fillId="0" borderId="3" xfId="24" applyFont="1" applyBorder="1" applyAlignment="1">
      <alignment horizontal="center" vertical="center" shrinkToFit="1"/>
    </xf>
    <xf numFmtId="38" fontId="17" fillId="8" borderId="13" xfId="2" applyFont="1" applyFill="1" applyBorder="1" applyProtection="1">
      <alignment vertical="center"/>
      <protection locked="0"/>
    </xf>
    <xf numFmtId="38" fontId="17" fillId="8" borderId="17" xfId="2" applyFont="1" applyFill="1" applyBorder="1" applyProtection="1">
      <alignment vertical="center"/>
      <protection locked="0"/>
    </xf>
    <xf numFmtId="190" fontId="38" fillId="0" borderId="13" xfId="2" applyNumberFormat="1" applyFont="1" applyBorder="1" applyAlignment="1">
      <alignment horizontal="center" vertical="center" shrinkToFit="1"/>
    </xf>
    <xf numFmtId="0" fontId="44" fillId="0" borderId="0" xfId="0" applyFont="1" applyAlignment="1">
      <alignment horizontal="center" vertical="center"/>
    </xf>
    <xf numFmtId="0" fontId="43" fillId="0" borderId="17" xfId="10" applyFont="1" applyBorder="1" applyAlignment="1">
      <alignment horizontal="center" vertical="center"/>
    </xf>
    <xf numFmtId="0" fontId="43" fillId="0" borderId="12" xfId="10" applyFont="1" applyBorder="1" applyAlignment="1">
      <alignment horizontal="center" vertical="center"/>
    </xf>
    <xf numFmtId="40" fontId="38" fillId="0" borderId="0" xfId="24" applyNumberFormat="1" applyFont="1">
      <alignment vertical="center"/>
    </xf>
    <xf numFmtId="0" fontId="46" fillId="0" borderId="0" xfId="0" applyFont="1" applyAlignment="1">
      <alignment horizontal="center" vertical="center"/>
    </xf>
    <xf numFmtId="0" fontId="62" fillId="0" borderId="0" xfId="0" applyFont="1">
      <alignment vertical="center"/>
    </xf>
    <xf numFmtId="191" fontId="38" fillId="2" borderId="13" xfId="2" applyNumberFormat="1" applyFont="1" applyFill="1" applyBorder="1" applyAlignment="1" applyProtection="1">
      <alignment vertical="center" shrinkToFit="1"/>
      <protection locked="0"/>
    </xf>
    <xf numFmtId="191" fontId="53" fillId="2" borderId="13" xfId="2" applyNumberFormat="1" applyFont="1" applyFill="1" applyBorder="1" applyAlignment="1" applyProtection="1">
      <alignment vertical="center" shrinkToFit="1"/>
      <protection locked="0"/>
    </xf>
    <xf numFmtId="179" fontId="38" fillId="0" borderId="16" xfId="0" applyNumberFormat="1" applyFont="1" applyBorder="1" applyAlignment="1">
      <alignment horizontal="center" vertical="center" shrinkToFit="1"/>
    </xf>
    <xf numFmtId="0" fontId="38" fillId="6" borderId="0" xfId="0" applyFont="1" applyFill="1" applyAlignment="1">
      <alignment horizontal="center" vertical="center" wrapText="1"/>
    </xf>
    <xf numFmtId="179" fontId="38" fillId="6" borderId="6" xfId="0" applyNumberFormat="1" applyFont="1" applyFill="1" applyBorder="1" applyAlignment="1">
      <alignment vertical="center" shrinkToFit="1"/>
    </xf>
    <xf numFmtId="191" fontId="38" fillId="3" borderId="13" xfId="2" applyNumberFormat="1" applyFont="1" applyFill="1" applyBorder="1" applyAlignment="1" applyProtection="1">
      <alignment vertical="center" shrinkToFit="1"/>
    </xf>
    <xf numFmtId="0" fontId="46" fillId="6" borderId="0" xfId="0" applyFont="1" applyFill="1">
      <alignment vertical="center"/>
    </xf>
    <xf numFmtId="0" fontId="62" fillId="6" borderId="0" xfId="0" applyFont="1" applyFill="1">
      <alignment vertical="center"/>
    </xf>
    <xf numFmtId="0" fontId="41" fillId="6" borderId="0" xfId="0" applyFont="1" applyFill="1">
      <alignment vertical="center"/>
    </xf>
    <xf numFmtId="192" fontId="46" fillId="0" borderId="0" xfId="0" applyNumberFormat="1" applyFont="1">
      <alignment vertical="center"/>
    </xf>
    <xf numFmtId="0" fontId="106" fillId="0" borderId="0" xfId="0" applyFont="1">
      <alignment vertical="center"/>
    </xf>
    <xf numFmtId="40" fontId="75" fillId="10" borderId="13" xfId="25" applyNumberFormat="1" applyFont="1" applyFill="1" applyBorder="1" applyAlignment="1" applyProtection="1">
      <alignment horizontal="center" vertical="center" shrinkToFit="1"/>
    </xf>
    <xf numFmtId="38" fontId="43" fillId="0" borderId="0" xfId="2" applyFont="1">
      <alignment vertical="center"/>
    </xf>
    <xf numFmtId="0" fontId="38" fillId="8" borderId="0" xfId="24" applyFont="1" applyFill="1">
      <alignment vertical="center"/>
    </xf>
    <xf numFmtId="0" fontId="38" fillId="3" borderId="0" xfId="24" applyFont="1" applyFill="1">
      <alignment vertical="center"/>
    </xf>
    <xf numFmtId="0" fontId="38" fillId="3" borderId="3" xfId="24" applyFont="1" applyFill="1" applyBorder="1" applyAlignment="1">
      <alignment horizontal="center" vertical="center"/>
    </xf>
    <xf numFmtId="0" fontId="38" fillId="0" borderId="0" xfId="0" applyFont="1">
      <alignment vertical="center"/>
    </xf>
    <xf numFmtId="0" fontId="25" fillId="5" borderId="0" xfId="0" applyFont="1" applyFill="1" applyAlignment="1">
      <alignment horizontal="center" vertical="center" wrapText="1"/>
    </xf>
    <xf numFmtId="0" fontId="47" fillId="5" borderId="0" xfId="0" applyFont="1" applyFill="1" applyAlignment="1">
      <alignment horizontal="center" vertical="center"/>
    </xf>
    <xf numFmtId="0" fontId="38" fillId="0" borderId="0" xfId="0" applyFont="1" applyAlignment="1">
      <alignment vertical="center" wrapText="1"/>
    </xf>
    <xf numFmtId="0" fontId="38" fillId="0" borderId="0" xfId="0" applyFont="1" applyAlignment="1">
      <alignment vertical="top"/>
    </xf>
    <xf numFmtId="0" fontId="57" fillId="0" borderId="0" xfId="0" applyFont="1">
      <alignment vertical="center"/>
    </xf>
    <xf numFmtId="0" fontId="44" fillId="0" borderId="0" xfId="0" applyFont="1">
      <alignment vertical="center"/>
    </xf>
    <xf numFmtId="0" fontId="30" fillId="0" borderId="1" xfId="5" applyFont="1" applyBorder="1" applyAlignment="1">
      <alignment horizontal="left" vertical="top" wrapText="1"/>
    </xf>
    <xf numFmtId="0" fontId="30" fillId="0" borderId="4" xfId="5" applyFont="1" applyBorder="1" applyAlignment="1">
      <alignment horizontal="left" vertical="top" wrapText="1"/>
    </xf>
    <xf numFmtId="0" fontId="30" fillId="0" borderId="8" xfId="5" applyFont="1" applyBorder="1" applyAlignment="1">
      <alignment horizontal="left" vertical="top" wrapText="1"/>
    </xf>
    <xf numFmtId="0" fontId="63" fillId="0" borderId="3" xfId="0" applyFont="1" applyBorder="1" applyAlignment="1">
      <alignment horizontal="center" vertical="center" shrinkToFit="1"/>
    </xf>
    <xf numFmtId="0" fontId="63" fillId="0" borderId="2" xfId="0" applyFont="1" applyBorder="1" applyAlignment="1">
      <alignment horizontal="center" vertical="center" shrinkToFit="1"/>
    </xf>
    <xf numFmtId="0" fontId="63" fillId="0" borderId="5" xfId="0" applyFont="1" applyBorder="1" applyAlignment="1">
      <alignment horizontal="center" vertical="center" shrinkToFit="1"/>
    </xf>
    <xf numFmtId="0" fontId="63" fillId="0" borderId="45" xfId="0" applyFont="1" applyBorder="1" applyAlignment="1">
      <alignment horizontal="center" vertical="center" shrinkToFit="1"/>
    </xf>
    <xf numFmtId="0" fontId="63" fillId="0" borderId="46" xfId="0" applyFont="1" applyBorder="1" applyAlignment="1">
      <alignment horizontal="center" vertical="center" shrinkToFit="1"/>
    </xf>
    <xf numFmtId="0" fontId="63" fillId="0" borderId="13" xfId="0" applyFont="1" applyBorder="1" applyAlignment="1">
      <alignment horizontal="center" vertical="center" shrinkToFit="1"/>
    </xf>
    <xf numFmtId="0" fontId="63" fillId="0" borderId="50" xfId="0" applyFont="1" applyBorder="1" applyAlignment="1">
      <alignment horizontal="center" vertical="center" shrinkToFit="1"/>
    </xf>
    <xf numFmtId="0" fontId="63" fillId="0" borderId="48" xfId="0" applyFont="1" applyBorder="1" applyAlignment="1">
      <alignment horizontal="center" vertical="center" shrinkToFit="1"/>
    </xf>
    <xf numFmtId="0" fontId="63" fillId="0" borderId="51" xfId="0" applyFont="1" applyBorder="1" applyAlignment="1">
      <alignment horizontal="center" vertical="center" shrinkToFit="1"/>
    </xf>
    <xf numFmtId="0" fontId="38" fillId="0" borderId="0" xfId="0" applyFont="1" applyAlignment="1">
      <alignment horizontal="left" vertical="center" wrapText="1"/>
    </xf>
    <xf numFmtId="0" fontId="17" fillId="0" borderId="0" xfId="0" applyFont="1" applyAlignment="1">
      <alignment horizontal="left" vertical="center" wrapText="1"/>
    </xf>
    <xf numFmtId="0" fontId="39" fillId="6" borderId="0" xfId="0" applyFont="1" applyFill="1" applyAlignment="1">
      <alignment horizontal="left" vertical="center" wrapText="1"/>
    </xf>
    <xf numFmtId="0" fontId="53" fillId="0" borderId="0" xfId="0" applyFont="1" applyAlignment="1">
      <alignment horizontal="left" vertical="top" wrapText="1"/>
    </xf>
    <xf numFmtId="0" fontId="69" fillId="0" borderId="0" xfId="0" applyFont="1" applyAlignment="1">
      <alignment horizontal="center" vertical="center"/>
    </xf>
    <xf numFmtId="0" fontId="17" fillId="0" borderId="0" xfId="0" applyFont="1" applyAlignment="1">
      <alignment vertical="top" wrapText="1"/>
    </xf>
    <xf numFmtId="0" fontId="38" fillId="0" borderId="0" xfId="0" applyFont="1" applyAlignment="1">
      <alignment vertical="top" wrapText="1"/>
    </xf>
    <xf numFmtId="0" fontId="54" fillId="0" borderId="0" xfId="0" applyFont="1" applyAlignment="1">
      <alignment vertical="center" shrinkToFit="1"/>
    </xf>
    <xf numFmtId="0" fontId="54" fillId="0" borderId="0" xfId="0" applyFont="1">
      <alignment vertical="center"/>
    </xf>
    <xf numFmtId="0" fontId="38" fillId="2" borderId="22" xfId="0" applyFont="1" applyFill="1" applyBorder="1" applyAlignment="1" applyProtection="1">
      <alignment vertical="center" shrinkToFit="1"/>
      <protection locked="0"/>
    </xf>
    <xf numFmtId="0" fontId="38" fillId="2" borderId="32" xfId="0" applyFont="1" applyFill="1" applyBorder="1" applyAlignment="1" applyProtection="1">
      <alignment vertical="center" shrinkToFit="1"/>
      <protection locked="0"/>
    </xf>
    <xf numFmtId="0" fontId="38" fillId="2" borderId="25" xfId="0" applyFont="1" applyFill="1" applyBorder="1" applyAlignment="1" applyProtection="1">
      <alignment vertical="center" shrinkToFit="1"/>
      <protection locked="0"/>
    </xf>
    <xf numFmtId="0" fontId="71" fillId="6" borderId="0" xfId="0" applyFont="1" applyFill="1" applyAlignment="1">
      <alignment horizontal="left" vertical="center" wrapText="1"/>
    </xf>
    <xf numFmtId="0" fontId="38" fillId="0" borderId="3" xfId="0" applyFont="1" applyBorder="1" applyAlignment="1">
      <alignment horizontal="center" vertical="center" wrapText="1"/>
    </xf>
    <xf numFmtId="0" fontId="38" fillId="0" borderId="5" xfId="0" applyFont="1" applyBorder="1" applyAlignment="1">
      <alignment horizontal="center" vertical="center" wrapText="1"/>
    </xf>
    <xf numFmtId="178" fontId="38" fillId="3" borderId="0" xfId="0" applyNumberFormat="1" applyFont="1" applyFill="1" applyAlignment="1">
      <alignment horizontal="right" vertical="center" indent="1" shrinkToFit="1"/>
    </xf>
    <xf numFmtId="0" fontId="38" fillId="0" borderId="22" xfId="0" applyFont="1" applyBorder="1" applyAlignment="1">
      <alignment horizontal="left" vertical="center" indent="1"/>
    </xf>
    <xf numFmtId="0" fontId="38" fillId="0" borderId="32" xfId="0" applyFont="1" applyBorder="1" applyAlignment="1">
      <alignment horizontal="left" vertical="center" indent="1"/>
    </xf>
    <xf numFmtId="0" fontId="38" fillId="0" borderId="25" xfId="0" applyFont="1" applyBorder="1" applyAlignment="1">
      <alignment horizontal="left" vertical="center" indent="1"/>
    </xf>
    <xf numFmtId="0" fontId="38" fillId="2" borderId="22" xfId="0" applyFont="1" applyFill="1" applyBorder="1" applyAlignment="1">
      <alignment vertical="center" shrinkToFit="1"/>
    </xf>
    <xf numFmtId="0" fontId="38" fillId="0" borderId="32" xfId="0" applyFont="1" applyBorder="1" applyAlignment="1">
      <alignment vertical="center" shrinkToFit="1"/>
    </xf>
    <xf numFmtId="0" fontId="38" fillId="0" borderId="25" xfId="0" applyFont="1" applyBorder="1" applyAlignment="1">
      <alignment vertical="center" shrinkToFit="1"/>
    </xf>
    <xf numFmtId="0" fontId="17" fillId="0" borderId="22" xfId="0" applyFont="1" applyBorder="1" applyAlignment="1">
      <alignment horizontal="left" vertical="center" indent="1"/>
    </xf>
    <xf numFmtId="0" fontId="17" fillId="0" borderId="32" xfId="0" applyFont="1" applyBorder="1" applyAlignment="1">
      <alignment horizontal="left" vertical="center" indent="1"/>
    </xf>
    <xf numFmtId="0" fontId="17" fillId="0" borderId="25" xfId="0" applyFont="1" applyBorder="1" applyAlignment="1">
      <alignment horizontal="left" vertical="center" indent="1"/>
    </xf>
    <xf numFmtId="178" fontId="38" fillId="2" borderId="22" xfId="0" applyNumberFormat="1" applyFont="1" applyFill="1" applyBorder="1" applyAlignment="1">
      <alignment horizontal="right" vertical="center" shrinkToFit="1"/>
    </xf>
    <xf numFmtId="178" fontId="38" fillId="0" borderId="32" xfId="0" applyNumberFormat="1" applyFont="1" applyBorder="1" applyAlignment="1">
      <alignment horizontal="right" vertical="center" shrinkToFit="1"/>
    </xf>
    <xf numFmtId="178" fontId="38" fillId="0" borderId="25" xfId="0" applyNumberFormat="1" applyFont="1" applyBorder="1" applyAlignment="1">
      <alignment horizontal="right" vertical="center" shrinkToFit="1"/>
    </xf>
    <xf numFmtId="177" fontId="38" fillId="2" borderId="22" xfId="0" applyNumberFormat="1" applyFont="1" applyFill="1" applyBorder="1" applyAlignment="1">
      <alignment horizontal="right" vertical="center" shrinkToFit="1"/>
    </xf>
    <xf numFmtId="177" fontId="38" fillId="0" borderId="32" xfId="0" applyNumberFormat="1" applyFont="1" applyBorder="1" applyAlignment="1">
      <alignment horizontal="right" vertical="center" shrinkToFit="1"/>
    </xf>
    <xf numFmtId="177" fontId="38" fillId="0" borderId="25" xfId="0" applyNumberFormat="1" applyFont="1" applyBorder="1" applyAlignment="1">
      <alignment horizontal="right" vertical="center" shrinkToFit="1"/>
    </xf>
    <xf numFmtId="178" fontId="38" fillId="3" borderId="22" xfId="0" applyNumberFormat="1" applyFont="1" applyFill="1" applyBorder="1" applyAlignment="1">
      <alignment horizontal="right" vertical="center" shrinkToFit="1"/>
    </xf>
    <xf numFmtId="0" fontId="17" fillId="0" borderId="23" xfId="0" applyFont="1" applyBorder="1" applyAlignment="1">
      <alignment horizontal="left" vertical="center" indent="1"/>
    </xf>
    <xf numFmtId="0" fontId="17" fillId="0" borderId="36" xfId="0" applyFont="1" applyBorder="1" applyAlignment="1">
      <alignment horizontal="left" vertical="center" indent="1"/>
    </xf>
    <xf numFmtId="0" fontId="17" fillId="0" borderId="26" xfId="0" applyFont="1" applyBorder="1" applyAlignment="1">
      <alignment horizontal="left" vertical="center" indent="1"/>
    </xf>
    <xf numFmtId="0" fontId="46" fillId="0" borderId="0" xfId="0" applyFont="1" applyAlignment="1">
      <alignment vertical="center" wrapText="1"/>
    </xf>
    <xf numFmtId="0" fontId="61" fillId="0" borderId="0" xfId="0" applyFont="1" applyAlignment="1">
      <alignment horizontal="center" vertical="center"/>
    </xf>
    <xf numFmtId="178" fontId="38" fillId="3" borderId="23" xfId="0" applyNumberFormat="1" applyFont="1" applyFill="1" applyBorder="1" applyAlignment="1">
      <alignment horizontal="right" vertical="center" shrinkToFit="1"/>
    </xf>
    <xf numFmtId="178" fontId="38" fillId="0" borderId="36" xfId="0" applyNumberFormat="1" applyFont="1" applyBorder="1" applyAlignment="1">
      <alignment horizontal="right" vertical="center" shrinkToFit="1"/>
    </xf>
    <xf numFmtId="178" fontId="38" fillId="0" borderId="26" xfId="0" applyNumberFormat="1" applyFont="1" applyBorder="1" applyAlignment="1">
      <alignment horizontal="right" vertical="center" shrinkToFit="1"/>
    </xf>
    <xf numFmtId="0" fontId="38" fillId="0" borderId="3" xfId="0" applyFont="1" applyBorder="1" applyAlignment="1">
      <alignment horizontal="center" vertical="center"/>
    </xf>
    <xf numFmtId="0" fontId="38" fillId="0" borderId="5" xfId="0" applyFont="1" applyBorder="1" applyAlignment="1">
      <alignment horizontal="center" vertical="center"/>
    </xf>
    <xf numFmtId="0" fontId="38" fillId="0" borderId="1" xfId="0" applyFont="1" applyBorder="1" applyAlignment="1">
      <alignment horizontal="center" vertical="center" wrapText="1"/>
    </xf>
    <xf numFmtId="0" fontId="38" fillId="0" borderId="7" xfId="0" applyFont="1" applyBorder="1" applyAlignment="1">
      <alignment horizontal="center" vertical="center" wrapText="1"/>
    </xf>
    <xf numFmtId="0" fontId="38" fillId="0" borderId="38" xfId="0" applyFont="1" applyBorder="1" applyAlignment="1">
      <alignment horizontal="center" vertical="center"/>
    </xf>
    <xf numFmtId="0" fontId="38" fillId="0" borderId="39" xfId="0" applyFont="1" applyBorder="1" applyAlignment="1">
      <alignment horizontal="center" vertical="center"/>
    </xf>
    <xf numFmtId="0" fontId="38" fillId="0" borderId="21" xfId="0" applyFont="1" applyBorder="1" applyAlignment="1">
      <alignment horizontal="left" vertical="center" indent="1"/>
    </xf>
    <xf numFmtId="0" fontId="38" fillId="0" borderId="37" xfId="0" applyFont="1" applyBorder="1" applyAlignment="1">
      <alignment horizontal="left" vertical="center" indent="1"/>
    </xf>
    <xf numFmtId="0" fontId="38" fillId="0" borderId="24" xfId="0" applyFont="1" applyBorder="1" applyAlignment="1">
      <alignment horizontal="left" vertical="center" indent="1"/>
    </xf>
    <xf numFmtId="0" fontId="38" fillId="2" borderId="21" xfId="0" applyFont="1" applyFill="1" applyBorder="1" applyAlignment="1">
      <alignment vertical="center" shrinkToFit="1"/>
    </xf>
    <xf numFmtId="0" fontId="38" fillId="0" borderId="37" xfId="0" applyFont="1" applyBorder="1" applyAlignment="1">
      <alignment vertical="center" shrinkToFit="1"/>
    </xf>
    <xf numFmtId="0" fontId="38" fillId="0" borderId="24" xfId="0" applyFont="1" applyBorder="1" applyAlignment="1">
      <alignment vertical="center" shrinkToFit="1"/>
    </xf>
    <xf numFmtId="0" fontId="38" fillId="2" borderId="32" xfId="0" applyFont="1" applyFill="1" applyBorder="1" applyAlignment="1">
      <alignment vertical="center" shrinkToFit="1"/>
    </xf>
    <xf numFmtId="0" fontId="38" fillId="2" borderId="25" xfId="0" applyFont="1" applyFill="1" applyBorder="1" applyAlignment="1">
      <alignment vertical="center" shrinkToFit="1"/>
    </xf>
    <xf numFmtId="0" fontId="38" fillId="0" borderId="23" xfId="0" applyFont="1" applyBorder="1" applyAlignment="1">
      <alignment horizontal="left" vertical="center" indent="1"/>
    </xf>
    <xf numFmtId="0" fontId="38" fillId="0" borderId="36" xfId="0" applyFont="1" applyBorder="1" applyAlignment="1">
      <alignment horizontal="left" vertical="center" indent="1"/>
    </xf>
    <xf numFmtId="0" fontId="38" fillId="0" borderId="26" xfId="0" applyFont="1" applyBorder="1" applyAlignment="1">
      <alignment horizontal="left" vertical="center" indent="1"/>
    </xf>
    <xf numFmtId="0" fontId="38" fillId="0" borderId="1" xfId="0" applyFont="1" applyBorder="1" applyAlignment="1">
      <alignment horizontal="left" vertical="center" indent="1"/>
    </xf>
    <xf numFmtId="0" fontId="38" fillId="0" borderId="6" xfId="0" applyFont="1" applyBorder="1" applyAlignment="1">
      <alignment horizontal="left" vertical="center" indent="1"/>
    </xf>
    <xf numFmtId="0" fontId="38" fillId="0" borderId="7" xfId="0" applyFont="1" applyBorder="1" applyAlignment="1">
      <alignment horizontal="left" vertical="center" indent="1"/>
    </xf>
    <xf numFmtId="0" fontId="38" fillId="2" borderId="1" xfId="0" applyFont="1" applyFill="1" applyBorder="1" applyAlignment="1">
      <alignment vertical="center" shrinkToFit="1"/>
    </xf>
    <xf numFmtId="0" fontId="38" fillId="0" borderId="6" xfId="0" applyFont="1" applyBorder="1" applyAlignment="1">
      <alignment vertical="center" shrinkToFit="1"/>
    </xf>
    <xf numFmtId="0" fontId="38" fillId="0" borderId="7" xfId="0" applyFont="1" applyBorder="1" applyAlignment="1">
      <alignment vertical="center" shrinkToFit="1"/>
    </xf>
    <xf numFmtId="0" fontId="0" fillId="0" borderId="22" xfId="0" applyBorder="1">
      <alignment vertical="center"/>
    </xf>
    <xf numFmtId="0" fontId="0" fillId="0" borderId="32" xfId="0" applyBorder="1">
      <alignment vertical="center"/>
    </xf>
    <xf numFmtId="0" fontId="0" fillId="0" borderId="25" xfId="0" applyBorder="1">
      <alignment vertical="center"/>
    </xf>
    <xf numFmtId="0" fontId="38" fillId="2" borderId="6" xfId="0" applyFont="1" applyFill="1" applyBorder="1" applyAlignment="1">
      <alignment vertical="center" shrinkToFit="1"/>
    </xf>
    <xf numFmtId="0" fontId="38" fillId="2" borderId="7" xfId="0" applyFont="1" applyFill="1" applyBorder="1" applyAlignment="1">
      <alignment vertical="center" shrinkToFit="1"/>
    </xf>
    <xf numFmtId="0" fontId="38" fillId="2" borderId="68" xfId="0" applyFont="1" applyFill="1" applyBorder="1" applyAlignment="1">
      <alignment vertical="center" shrinkToFit="1"/>
    </xf>
    <xf numFmtId="0" fontId="38" fillId="0" borderId="69" xfId="0" applyFont="1" applyBorder="1" applyAlignment="1">
      <alignment vertical="center" shrinkToFit="1"/>
    </xf>
    <xf numFmtId="0" fontId="38" fillId="0" borderId="70" xfId="0" applyFont="1" applyBorder="1" applyAlignment="1">
      <alignment vertical="center" shrinkToFit="1"/>
    </xf>
    <xf numFmtId="0" fontId="38" fillId="0" borderId="68" xfId="0" applyFont="1" applyBorder="1" applyAlignment="1">
      <alignment horizontal="left" vertical="center" indent="1"/>
    </xf>
    <xf numFmtId="0" fontId="38" fillId="0" borderId="69" xfId="0" applyFont="1" applyBorder="1" applyAlignment="1">
      <alignment horizontal="left" vertical="center" indent="1"/>
    </xf>
    <xf numFmtId="0" fontId="38" fillId="0" borderId="70" xfId="0" applyFont="1" applyBorder="1" applyAlignment="1">
      <alignment horizontal="left" vertical="center" indent="1"/>
    </xf>
    <xf numFmtId="0" fontId="38" fillId="0" borderId="32" xfId="0" applyFont="1" applyBorder="1" applyAlignment="1" applyProtection="1">
      <alignment vertical="center" shrinkToFit="1"/>
      <protection locked="0"/>
    </xf>
    <xf numFmtId="0" fontId="38" fillId="0" borderId="25" xfId="0" applyFont="1" applyBorder="1" applyAlignment="1" applyProtection="1">
      <alignment vertical="center" shrinkToFit="1"/>
      <protection locked="0"/>
    </xf>
    <xf numFmtId="179" fontId="38" fillId="2" borderId="22" xfId="0" applyNumberFormat="1" applyFont="1" applyFill="1" applyBorder="1" applyAlignment="1">
      <alignment horizontal="right" vertical="center" shrinkToFit="1"/>
    </xf>
    <xf numFmtId="179" fontId="38" fillId="0" borderId="32" xfId="0" applyNumberFormat="1" applyFont="1" applyBorder="1" applyAlignment="1">
      <alignment horizontal="right" vertical="center" shrinkToFit="1"/>
    </xf>
    <xf numFmtId="179" fontId="38" fillId="0" borderId="25" xfId="0" applyNumberFormat="1" applyFont="1" applyBorder="1" applyAlignment="1">
      <alignment horizontal="right" vertical="center" shrinkToFit="1"/>
    </xf>
    <xf numFmtId="0" fontId="38" fillId="2" borderId="21" xfId="0" applyFont="1" applyFill="1" applyBorder="1" applyAlignment="1" applyProtection="1">
      <alignment vertical="center" shrinkToFit="1"/>
      <protection locked="0"/>
    </xf>
    <xf numFmtId="0" fontId="38" fillId="0" borderId="37" xfId="0" applyFont="1" applyBorder="1" applyAlignment="1" applyProtection="1">
      <alignment vertical="center" shrinkToFit="1"/>
      <protection locked="0"/>
    </xf>
    <xf numFmtId="0" fontId="38" fillId="0" borderId="24" xfId="0" applyFont="1" applyBorder="1" applyAlignment="1" applyProtection="1">
      <alignment vertical="center" shrinkToFit="1"/>
      <protection locked="0"/>
    </xf>
    <xf numFmtId="178" fontId="38" fillId="2" borderId="22" xfId="0" applyNumberFormat="1" applyFont="1" applyFill="1" applyBorder="1" applyAlignment="1" applyProtection="1">
      <alignment horizontal="right" vertical="center" shrinkToFit="1"/>
      <protection locked="0"/>
    </xf>
    <xf numFmtId="178" fontId="38" fillId="0" borderId="32" xfId="0" applyNumberFormat="1" applyFont="1" applyBorder="1" applyAlignment="1" applyProtection="1">
      <alignment horizontal="right" vertical="center" shrinkToFit="1"/>
      <protection locked="0"/>
    </xf>
    <xf numFmtId="178" fontId="38" fillId="0" borderId="25" xfId="0" applyNumberFormat="1" applyFont="1" applyBorder="1" applyAlignment="1" applyProtection="1">
      <alignment horizontal="right" vertical="center" shrinkToFit="1"/>
      <protection locked="0"/>
    </xf>
    <xf numFmtId="177" fontId="38" fillId="2" borderId="22" xfId="0" applyNumberFormat="1" applyFont="1" applyFill="1" applyBorder="1" applyAlignment="1" applyProtection="1">
      <alignment horizontal="right" vertical="center" shrinkToFit="1"/>
      <protection locked="0"/>
    </xf>
    <xf numFmtId="177" fontId="38" fillId="0" borderId="32" xfId="0" applyNumberFormat="1" applyFont="1" applyBorder="1" applyAlignment="1" applyProtection="1">
      <alignment horizontal="right" vertical="center" shrinkToFit="1"/>
      <protection locked="0"/>
    </xf>
    <xf numFmtId="177" fontId="38" fillId="0" borderId="25" xfId="0" applyNumberFormat="1" applyFont="1" applyBorder="1" applyAlignment="1" applyProtection="1">
      <alignment horizontal="right" vertical="center" shrinkToFit="1"/>
      <protection locked="0"/>
    </xf>
    <xf numFmtId="0" fontId="17" fillId="0" borderId="0" xfId="0" applyFont="1" applyAlignment="1">
      <alignment horizontal="left" vertical="center"/>
    </xf>
    <xf numFmtId="0" fontId="38" fillId="2" borderId="68" xfId="0" applyFont="1" applyFill="1" applyBorder="1" applyAlignment="1" applyProtection="1">
      <alignment vertical="center" shrinkToFit="1"/>
      <protection locked="0"/>
    </xf>
    <xf numFmtId="0" fontId="38" fillId="0" borderId="69" xfId="0" applyFont="1" applyBorder="1" applyAlignment="1" applyProtection="1">
      <alignment vertical="center" shrinkToFit="1"/>
      <protection locked="0"/>
    </xf>
    <xf numFmtId="0" fontId="38" fillId="0" borderId="70" xfId="0" applyFont="1" applyBorder="1" applyAlignment="1" applyProtection="1">
      <alignment vertical="center" shrinkToFit="1"/>
      <protection locked="0"/>
    </xf>
    <xf numFmtId="179" fontId="38" fillId="2" borderId="22" xfId="0" applyNumberFormat="1" applyFont="1" applyFill="1" applyBorder="1" applyAlignment="1" applyProtection="1">
      <alignment horizontal="right" vertical="center" shrinkToFit="1"/>
      <protection locked="0"/>
    </xf>
    <xf numFmtId="179" fontId="38" fillId="0" borderId="32" xfId="0" applyNumberFormat="1" applyFont="1" applyBorder="1" applyAlignment="1" applyProtection="1">
      <alignment horizontal="right" vertical="center" shrinkToFit="1"/>
      <protection locked="0"/>
    </xf>
    <xf numFmtId="179" fontId="38" fillId="0" borderId="25" xfId="0" applyNumberFormat="1" applyFont="1" applyBorder="1" applyAlignment="1" applyProtection="1">
      <alignment horizontal="right" vertical="center" shrinkToFit="1"/>
      <protection locked="0"/>
    </xf>
    <xf numFmtId="0" fontId="46" fillId="0" borderId="0" xfId="0" applyFont="1" applyAlignment="1">
      <alignment horizontal="left" vertical="top"/>
    </xf>
    <xf numFmtId="0" fontId="46" fillId="0" borderId="0" xfId="0" applyFont="1">
      <alignment vertical="center"/>
    </xf>
    <xf numFmtId="0" fontId="38" fillId="2" borderId="1" xfId="0" applyFont="1" applyFill="1" applyBorder="1" applyAlignment="1" applyProtection="1">
      <alignment vertical="center" shrinkToFit="1"/>
      <protection locked="0"/>
    </xf>
    <xf numFmtId="0" fontId="38" fillId="0" borderId="6" xfId="0" applyFont="1" applyBorder="1" applyAlignment="1" applyProtection="1">
      <alignment vertical="center" shrinkToFit="1"/>
      <protection locked="0"/>
    </xf>
    <xf numFmtId="0" fontId="38" fillId="0" borderId="7" xfId="0" applyFont="1" applyBorder="1" applyAlignment="1" applyProtection="1">
      <alignment vertical="center" shrinkToFit="1"/>
      <protection locked="0"/>
    </xf>
    <xf numFmtId="0" fontId="38" fillId="2" borderId="6" xfId="0" applyFont="1" applyFill="1" applyBorder="1" applyAlignment="1" applyProtection="1">
      <alignment vertical="center" shrinkToFit="1"/>
      <protection locked="0"/>
    </xf>
    <xf numFmtId="0" fontId="38" fillId="2" borderId="7" xfId="0" applyFont="1" applyFill="1" applyBorder="1" applyAlignment="1" applyProtection="1">
      <alignment vertical="center" shrinkToFit="1"/>
      <protection locked="0"/>
    </xf>
    <xf numFmtId="178" fontId="38" fillId="2" borderId="32" xfId="0" applyNumberFormat="1" applyFont="1" applyFill="1" applyBorder="1" applyAlignment="1" applyProtection="1">
      <alignment horizontal="right" vertical="center" shrinkToFit="1"/>
      <protection locked="0"/>
    </xf>
    <xf numFmtId="178" fontId="38" fillId="2" borderId="25" xfId="0" applyNumberFormat="1" applyFont="1" applyFill="1" applyBorder="1" applyAlignment="1" applyProtection="1">
      <alignment horizontal="right" vertical="center" shrinkToFit="1"/>
      <protection locked="0"/>
    </xf>
    <xf numFmtId="0" fontId="22" fillId="0" borderId="0" xfId="0" applyFont="1">
      <alignment vertical="center"/>
    </xf>
    <xf numFmtId="0" fontId="0" fillId="0" borderId="0" xfId="0">
      <alignment vertical="center"/>
    </xf>
    <xf numFmtId="177" fontId="38" fillId="3" borderId="0" xfId="0" applyNumberFormat="1" applyFont="1" applyFill="1" applyAlignment="1">
      <alignment horizontal="right" vertical="center" indent="1" shrinkToFit="1"/>
    </xf>
    <xf numFmtId="179" fontId="38" fillId="3" borderId="0" xfId="0" applyNumberFormat="1" applyFont="1" applyFill="1" applyAlignment="1">
      <alignment horizontal="right" vertical="center" indent="1" shrinkToFit="1"/>
    </xf>
    <xf numFmtId="0" fontId="38" fillId="6" borderId="0" xfId="0" applyFont="1" applyFill="1" applyAlignment="1">
      <alignment vertical="center" wrapText="1"/>
    </xf>
    <xf numFmtId="0" fontId="0" fillId="6" borderId="0" xfId="0" applyFill="1">
      <alignment vertical="center"/>
    </xf>
    <xf numFmtId="0" fontId="38" fillId="6" borderId="0" xfId="0" applyFont="1" applyFill="1">
      <alignment vertical="center"/>
    </xf>
    <xf numFmtId="0" fontId="38" fillId="6" borderId="0" xfId="0" applyFont="1" applyFill="1" applyAlignment="1">
      <alignment vertical="center" wrapText="1" shrinkToFit="1"/>
    </xf>
    <xf numFmtId="0" fontId="0" fillId="6" borderId="0" xfId="0" applyFill="1" applyAlignment="1">
      <alignment vertical="center" wrapText="1"/>
    </xf>
    <xf numFmtId="180" fontId="38" fillId="2" borderId="22" xfId="0" applyNumberFormat="1" applyFont="1" applyFill="1" applyBorder="1" applyAlignment="1" applyProtection="1">
      <alignment horizontal="right" vertical="center" shrinkToFit="1"/>
      <protection locked="0"/>
    </xf>
    <xf numFmtId="180" fontId="38" fillId="0" borderId="32" xfId="0" applyNumberFormat="1" applyFont="1" applyBorder="1" applyAlignment="1" applyProtection="1">
      <alignment horizontal="right" vertical="center" shrinkToFit="1"/>
      <protection locked="0"/>
    </xf>
    <xf numFmtId="180" fontId="38" fillId="0" borderId="25" xfId="0" applyNumberFormat="1" applyFont="1" applyBorder="1" applyAlignment="1" applyProtection="1">
      <alignment horizontal="right" vertical="center" shrinkToFit="1"/>
      <protection locked="0"/>
    </xf>
    <xf numFmtId="0" fontId="0" fillId="0" borderId="32" xfId="0" applyBorder="1" applyAlignment="1" applyProtection="1">
      <alignment vertical="center" shrinkToFit="1"/>
      <protection locked="0"/>
    </xf>
    <xf numFmtId="0" fontId="0" fillId="0" borderId="25" xfId="0" applyBorder="1" applyAlignment="1" applyProtection="1">
      <alignment vertical="center" shrinkToFit="1"/>
      <protection locked="0"/>
    </xf>
    <xf numFmtId="178" fontId="38" fillId="3" borderId="36" xfId="0" applyNumberFormat="1" applyFont="1" applyFill="1" applyBorder="1" applyAlignment="1">
      <alignment horizontal="right" vertical="center" shrinkToFit="1"/>
    </xf>
    <xf numFmtId="178" fontId="38" fillId="3" borderId="26" xfId="0" applyNumberFormat="1" applyFont="1" applyFill="1" applyBorder="1" applyAlignment="1">
      <alignment horizontal="right" vertical="center" shrinkToFit="1"/>
    </xf>
    <xf numFmtId="179" fontId="38" fillId="3" borderId="23" xfId="0" applyNumberFormat="1" applyFont="1" applyFill="1" applyBorder="1" applyAlignment="1">
      <alignment horizontal="right" vertical="center" shrinkToFit="1"/>
    </xf>
    <xf numFmtId="179" fontId="38" fillId="0" borderId="36" xfId="0" applyNumberFormat="1" applyFont="1" applyBorder="1" applyAlignment="1">
      <alignment horizontal="right" vertical="center" shrinkToFit="1"/>
    </xf>
    <xf numFmtId="179" fontId="38" fillId="0" borderId="26" xfId="0" applyNumberFormat="1" applyFont="1" applyBorder="1" applyAlignment="1">
      <alignment horizontal="right" vertical="center" shrinkToFit="1"/>
    </xf>
    <xf numFmtId="0" fontId="38" fillId="2" borderId="23" xfId="0" applyFont="1" applyFill="1" applyBorder="1" applyAlignment="1" applyProtection="1">
      <alignment horizontal="center" vertical="center" wrapText="1"/>
      <protection locked="0"/>
    </xf>
    <xf numFmtId="0" fontId="38" fillId="2" borderId="36" xfId="0" applyFont="1" applyFill="1" applyBorder="1" applyAlignment="1" applyProtection="1">
      <alignment horizontal="center" vertical="center" wrapText="1"/>
      <protection locked="0"/>
    </xf>
    <xf numFmtId="0" fontId="38" fillId="2" borderId="26"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37"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8" fillId="2" borderId="32" xfId="0" applyFont="1" applyFill="1" applyBorder="1" applyAlignment="1" applyProtection="1">
      <alignment horizontal="center" vertical="center" wrapText="1"/>
      <protection locked="0"/>
    </xf>
    <xf numFmtId="0" fontId="38" fillId="2" borderId="25" xfId="0" applyFont="1" applyFill="1" applyBorder="1" applyAlignment="1" applyProtection="1">
      <alignment horizontal="center" vertical="center" wrapText="1"/>
      <protection locked="0"/>
    </xf>
    <xf numFmtId="179" fontId="38" fillId="0" borderId="22" xfId="0" applyNumberFormat="1" applyFont="1" applyBorder="1" applyAlignment="1">
      <alignment vertical="center" shrinkToFit="1"/>
    </xf>
    <xf numFmtId="179" fontId="38" fillId="0" borderId="32" xfId="0" applyNumberFormat="1" applyFont="1" applyBorder="1" applyAlignment="1">
      <alignment vertical="center" shrinkToFit="1"/>
    </xf>
    <xf numFmtId="179" fontId="38" fillId="0" borderId="25" xfId="0" applyNumberFormat="1" applyFont="1" applyBorder="1" applyAlignment="1">
      <alignment vertical="center" shrinkToFit="1"/>
    </xf>
    <xf numFmtId="0" fontId="38" fillId="4" borderId="0" xfId="0" applyFont="1" applyFill="1" applyProtection="1">
      <alignment vertical="center"/>
      <protection locked="0"/>
    </xf>
    <xf numFmtId="180" fontId="38" fillId="2" borderId="32" xfId="0" applyNumberFormat="1" applyFont="1" applyFill="1" applyBorder="1" applyAlignment="1" applyProtection="1">
      <alignment horizontal="right" vertical="center" shrinkToFit="1"/>
      <protection locked="0"/>
    </xf>
    <xf numFmtId="180" fontId="38" fillId="2" borderId="25" xfId="0" applyNumberFormat="1" applyFont="1" applyFill="1" applyBorder="1" applyAlignment="1" applyProtection="1">
      <alignment horizontal="right" vertical="center" shrinkToFit="1"/>
      <protection locked="0"/>
    </xf>
    <xf numFmtId="0" fontId="44" fillId="2" borderId="22" xfId="0" applyFont="1" applyFill="1" applyBorder="1" applyAlignment="1" applyProtection="1">
      <alignment horizontal="center" vertical="center" shrinkToFit="1"/>
      <protection locked="0"/>
    </xf>
    <xf numFmtId="0" fontId="44" fillId="2" borderId="25" xfId="0" applyFont="1" applyFill="1" applyBorder="1" applyAlignment="1" applyProtection="1">
      <alignment horizontal="center" vertical="center" shrinkToFit="1"/>
      <protection locked="0"/>
    </xf>
    <xf numFmtId="179" fontId="38" fillId="3" borderId="0" xfId="0" applyNumberFormat="1" applyFont="1" applyFill="1" applyAlignment="1">
      <alignment vertical="center" shrinkToFit="1"/>
    </xf>
    <xf numFmtId="0" fontId="44" fillId="2" borderId="23" xfId="0" applyFont="1" applyFill="1" applyBorder="1" applyAlignment="1" applyProtection="1">
      <alignment horizontal="center" vertical="center" shrinkToFit="1"/>
      <protection locked="0"/>
    </xf>
    <xf numFmtId="0" fontId="44" fillId="2" borderId="26" xfId="0" applyFont="1" applyFill="1" applyBorder="1" applyAlignment="1" applyProtection="1">
      <alignment horizontal="center" vertical="center" shrinkToFit="1"/>
      <protection locked="0"/>
    </xf>
    <xf numFmtId="0" fontId="38" fillId="2" borderId="23" xfId="0" applyFont="1" applyFill="1" applyBorder="1" applyAlignment="1" applyProtection="1">
      <alignment vertical="center" shrinkToFit="1"/>
      <protection locked="0"/>
    </xf>
    <xf numFmtId="0" fontId="0" fillId="0" borderId="36" xfId="0" applyBorder="1" applyAlignment="1" applyProtection="1">
      <alignment vertical="center" shrinkToFit="1"/>
      <protection locked="0"/>
    </xf>
    <xf numFmtId="0" fontId="0" fillId="0" borderId="26" xfId="0" applyBorder="1" applyAlignment="1" applyProtection="1">
      <alignment vertical="center" shrinkToFit="1"/>
      <protection locked="0"/>
    </xf>
    <xf numFmtId="177" fontId="38" fillId="2" borderId="23" xfId="0" applyNumberFormat="1" applyFont="1" applyFill="1" applyBorder="1" applyAlignment="1" applyProtection="1">
      <alignment horizontal="right" vertical="center" shrinkToFit="1"/>
      <protection locked="0"/>
    </xf>
    <xf numFmtId="177" fontId="38" fillId="0" borderId="36" xfId="0" applyNumberFormat="1" applyFont="1" applyBorder="1" applyAlignment="1" applyProtection="1">
      <alignment horizontal="right" vertical="center" shrinkToFit="1"/>
      <protection locked="0"/>
    </xf>
    <xf numFmtId="177" fontId="38" fillId="0" borderId="26" xfId="0" applyNumberFormat="1" applyFont="1" applyBorder="1" applyAlignment="1" applyProtection="1">
      <alignment horizontal="right" vertical="center" shrinkToFit="1"/>
      <protection locked="0"/>
    </xf>
    <xf numFmtId="0" fontId="44" fillId="0" borderId="3" xfId="0" applyFont="1" applyBorder="1" applyAlignment="1">
      <alignment horizontal="center" vertical="center"/>
    </xf>
    <xf numFmtId="0" fontId="44" fillId="0" borderId="2" xfId="0" applyFont="1" applyBorder="1" applyAlignment="1">
      <alignment horizontal="center" vertical="center"/>
    </xf>
    <xf numFmtId="0" fontId="44" fillId="0" borderId="5" xfId="0" applyFont="1" applyBorder="1" applyAlignment="1">
      <alignment horizontal="center" vertical="center"/>
    </xf>
    <xf numFmtId="0" fontId="44" fillId="0" borderId="17" xfId="0" applyFont="1" applyBorder="1" applyAlignment="1">
      <alignment horizontal="center" vertical="center"/>
    </xf>
    <xf numFmtId="0" fontId="44" fillId="0" borderId="12" xfId="0" applyFont="1" applyBorder="1" applyAlignment="1">
      <alignment horizontal="center" vertical="center"/>
    </xf>
    <xf numFmtId="0" fontId="44" fillId="2" borderId="21" xfId="0" applyFont="1" applyFill="1" applyBorder="1" applyAlignment="1" applyProtection="1">
      <alignment horizontal="center" vertical="center" shrinkToFit="1"/>
      <protection locked="0"/>
    </xf>
    <xf numFmtId="0" fontId="44" fillId="2" borderId="24" xfId="0" applyFont="1" applyFill="1" applyBorder="1" applyAlignment="1" applyProtection="1">
      <alignment horizontal="center" vertical="center" shrinkToFit="1"/>
      <protection locked="0"/>
    </xf>
    <xf numFmtId="177" fontId="38" fillId="3" borderId="0" xfId="0" applyNumberFormat="1" applyFont="1" applyFill="1" applyAlignment="1">
      <alignment vertical="center" shrinkToFit="1"/>
    </xf>
    <xf numFmtId="179" fontId="38" fillId="3" borderId="3" xfId="0" applyNumberFormat="1" applyFont="1" applyFill="1" applyBorder="1" applyAlignment="1">
      <alignment horizontal="right" vertical="center" shrinkToFit="1"/>
    </xf>
    <xf numFmtId="179" fontId="38" fillId="0" borderId="2" xfId="0" applyNumberFormat="1" applyFont="1" applyBorder="1" applyAlignment="1">
      <alignment horizontal="right" vertical="center" shrinkToFit="1"/>
    </xf>
    <xf numFmtId="179" fontId="38" fillId="0" borderId="5" xfId="0" applyNumberFormat="1" applyFont="1" applyBorder="1" applyAlignment="1">
      <alignment horizontal="right" vertical="center" shrinkToFit="1"/>
    </xf>
    <xf numFmtId="0" fontId="38" fillId="0" borderId="3" xfId="0" applyFont="1" applyBorder="1" applyAlignment="1">
      <alignment horizontal="left" vertical="center" indent="1"/>
    </xf>
    <xf numFmtId="0" fontId="38" fillId="0" borderId="2" xfId="0" applyFont="1" applyBorder="1" applyAlignment="1">
      <alignment horizontal="left" vertical="center" indent="1"/>
    </xf>
    <xf numFmtId="0" fontId="38" fillId="0" borderId="5" xfId="0" applyFont="1" applyBorder="1" applyAlignment="1">
      <alignment horizontal="left" vertical="center" indent="1"/>
    </xf>
    <xf numFmtId="0" fontId="38" fillId="4" borderId="22" xfId="0" applyFont="1" applyFill="1" applyBorder="1" applyAlignment="1" applyProtection="1">
      <alignment vertical="center" shrinkToFit="1"/>
      <protection locked="0"/>
    </xf>
    <xf numFmtId="0" fontId="38" fillId="4" borderId="32" xfId="0" applyFont="1" applyFill="1" applyBorder="1" applyAlignment="1" applyProtection="1">
      <alignment vertical="center" shrinkToFit="1"/>
      <protection locked="0"/>
    </xf>
    <xf numFmtId="0" fontId="38" fillId="4" borderId="25" xfId="0" applyFont="1" applyFill="1" applyBorder="1" applyAlignment="1" applyProtection="1">
      <alignment vertical="center" shrinkToFit="1"/>
      <protection locked="0"/>
    </xf>
    <xf numFmtId="179" fontId="38" fillId="3" borderId="36" xfId="0" applyNumberFormat="1" applyFont="1" applyFill="1" applyBorder="1" applyAlignment="1">
      <alignment horizontal="right" vertical="center" shrinkToFit="1"/>
    </xf>
    <xf numFmtId="179" fontId="38" fillId="3" borderId="26" xfId="0" applyNumberFormat="1" applyFont="1" applyFill="1" applyBorder="1" applyAlignment="1">
      <alignment horizontal="right" vertical="center" shrinkToFit="1"/>
    </xf>
    <xf numFmtId="0" fontId="38" fillId="4" borderId="21" xfId="0" applyFont="1" applyFill="1" applyBorder="1" applyAlignment="1" applyProtection="1">
      <alignment vertical="center" shrinkToFit="1"/>
      <protection locked="0"/>
    </xf>
    <xf numFmtId="0" fontId="38" fillId="4" borderId="37" xfId="0" applyFont="1" applyFill="1" applyBorder="1" applyAlignment="1" applyProtection="1">
      <alignment vertical="center" shrinkToFit="1"/>
      <protection locked="0"/>
    </xf>
    <xf numFmtId="0" fontId="38" fillId="4" borderId="24" xfId="0" applyFont="1" applyFill="1" applyBorder="1" applyAlignment="1" applyProtection="1">
      <alignment vertical="center" shrinkToFit="1"/>
      <protection locked="0"/>
    </xf>
    <xf numFmtId="179" fontId="38" fillId="2" borderId="21" xfId="0" applyNumberFormat="1" applyFont="1" applyFill="1" applyBorder="1" applyAlignment="1" applyProtection="1">
      <alignment vertical="center" shrinkToFit="1"/>
      <protection locked="0"/>
    </xf>
    <xf numFmtId="179" fontId="38" fillId="2" borderId="37" xfId="0" applyNumberFormat="1" applyFont="1" applyFill="1" applyBorder="1" applyAlignment="1" applyProtection="1">
      <alignment vertical="center" shrinkToFit="1"/>
      <protection locked="0"/>
    </xf>
    <xf numFmtId="179" fontId="38" fillId="2" borderId="24" xfId="0" applyNumberFormat="1" applyFont="1" applyFill="1" applyBorder="1" applyAlignment="1" applyProtection="1">
      <alignment vertical="center" shrinkToFit="1"/>
      <protection locked="0"/>
    </xf>
    <xf numFmtId="179" fontId="38" fillId="2" borderId="22" xfId="0" applyNumberFormat="1" applyFont="1" applyFill="1" applyBorder="1" applyAlignment="1" applyProtection="1">
      <alignment vertical="center" shrinkToFit="1"/>
      <protection locked="0"/>
    </xf>
    <xf numFmtId="179" fontId="38" fillId="2" borderId="32" xfId="0" applyNumberFormat="1" applyFont="1" applyFill="1" applyBorder="1" applyAlignment="1" applyProtection="1">
      <alignment vertical="center" shrinkToFit="1"/>
      <protection locked="0"/>
    </xf>
    <xf numFmtId="179" fontId="38" fillId="2" borderId="25" xfId="0" applyNumberFormat="1" applyFont="1" applyFill="1" applyBorder="1" applyAlignment="1" applyProtection="1">
      <alignment vertical="center" shrinkToFit="1"/>
      <protection locked="0"/>
    </xf>
    <xf numFmtId="177" fontId="38" fillId="2" borderId="36" xfId="0" applyNumberFormat="1" applyFont="1" applyFill="1" applyBorder="1" applyAlignment="1" applyProtection="1">
      <alignment horizontal="right" vertical="center" shrinkToFit="1"/>
      <protection locked="0"/>
    </xf>
    <xf numFmtId="177" fontId="38" fillId="2" borderId="26" xfId="0" applyNumberFormat="1" applyFont="1" applyFill="1" applyBorder="1" applyAlignment="1" applyProtection="1">
      <alignment horizontal="right" vertical="center" shrinkToFit="1"/>
      <protection locked="0"/>
    </xf>
    <xf numFmtId="0" fontId="0" fillId="0" borderId="32" xfId="0" applyBorder="1" applyAlignment="1">
      <alignment vertical="center" shrinkToFit="1"/>
    </xf>
    <xf numFmtId="0" fontId="0" fillId="0" borderId="25" xfId="0" applyBorder="1" applyAlignment="1">
      <alignment vertical="center" shrinkToFit="1"/>
    </xf>
    <xf numFmtId="179" fontId="38" fillId="4" borderId="0" xfId="0" applyNumberFormat="1" applyFont="1" applyFill="1" applyAlignment="1" applyProtection="1">
      <alignment horizontal="center" vertical="center" shrinkToFit="1"/>
      <protection locked="0"/>
    </xf>
    <xf numFmtId="0" fontId="38" fillId="0" borderId="13" xfId="0" applyFont="1" applyBorder="1" applyAlignment="1">
      <alignment horizontal="center" vertical="center"/>
    </xf>
    <xf numFmtId="179" fontId="38" fillId="3" borderId="3" xfId="0" applyNumberFormat="1" applyFont="1" applyFill="1" applyBorder="1" applyAlignment="1">
      <alignment horizontal="center" vertical="center"/>
    </xf>
    <xf numFmtId="179" fontId="38" fillId="3" borderId="2" xfId="0" applyNumberFormat="1" applyFont="1" applyFill="1" applyBorder="1" applyAlignment="1">
      <alignment horizontal="center" vertical="center"/>
    </xf>
    <xf numFmtId="179" fontId="38" fillId="3" borderId="5" xfId="0" applyNumberFormat="1" applyFont="1" applyFill="1" applyBorder="1" applyAlignment="1">
      <alignment horizontal="center" vertical="center"/>
    </xf>
    <xf numFmtId="0" fontId="17" fillId="0" borderId="3" xfId="0" applyFont="1" applyBorder="1">
      <alignment vertical="center"/>
    </xf>
    <xf numFmtId="0" fontId="38" fillId="0" borderId="2" xfId="0" applyFont="1" applyBorder="1">
      <alignment vertical="center"/>
    </xf>
    <xf numFmtId="0" fontId="38" fillId="2" borderId="3" xfId="0" applyFont="1" applyFill="1" applyBorder="1" applyAlignment="1" applyProtection="1">
      <alignment horizontal="left" vertical="center" wrapText="1"/>
      <protection locked="0"/>
    </xf>
    <xf numFmtId="0" fontId="38" fillId="2" borderId="2" xfId="0" applyFont="1" applyFill="1" applyBorder="1" applyAlignment="1" applyProtection="1">
      <alignment horizontal="left" vertical="center" wrapText="1"/>
      <protection locked="0"/>
    </xf>
    <xf numFmtId="0" fontId="38" fillId="2" borderId="5" xfId="0" applyFont="1" applyFill="1" applyBorder="1" applyAlignment="1" applyProtection="1">
      <alignment horizontal="left" vertical="center" wrapText="1"/>
      <protection locked="0"/>
    </xf>
    <xf numFmtId="0" fontId="53" fillId="2" borderId="3" xfId="0" applyFont="1" applyFill="1" applyBorder="1" applyAlignment="1" applyProtection="1">
      <alignment horizontal="left" vertical="center" wrapText="1"/>
      <protection locked="0"/>
    </xf>
    <xf numFmtId="0" fontId="53" fillId="2" borderId="2" xfId="0" applyFont="1" applyFill="1" applyBorder="1" applyAlignment="1" applyProtection="1">
      <alignment horizontal="left" vertical="center" wrapText="1"/>
      <protection locked="0"/>
    </xf>
    <xf numFmtId="0" fontId="53" fillId="2" borderId="5" xfId="0" applyFont="1" applyFill="1" applyBorder="1" applyAlignment="1" applyProtection="1">
      <alignment horizontal="left" vertical="center" wrapText="1"/>
      <protection locked="0"/>
    </xf>
    <xf numFmtId="0" fontId="38" fillId="0" borderId="36" xfId="0" applyFont="1" applyBorder="1">
      <alignment vertical="center"/>
    </xf>
    <xf numFmtId="0" fontId="38" fillId="0" borderId="26" xfId="0" applyFont="1" applyBorder="1">
      <alignment vertical="center"/>
    </xf>
    <xf numFmtId="0" fontId="38" fillId="2" borderId="4" xfId="0" applyFont="1" applyFill="1" applyBorder="1" applyAlignment="1" applyProtection="1">
      <alignment vertical="center" wrapText="1"/>
      <protection locked="0"/>
    </xf>
    <xf numFmtId="0" fontId="38" fillId="2" borderId="10" xfId="0" applyFont="1" applyFill="1" applyBorder="1" applyProtection="1">
      <alignment vertical="center"/>
      <protection locked="0"/>
    </xf>
    <xf numFmtId="0" fontId="38" fillId="2" borderId="11" xfId="0" applyFont="1" applyFill="1" applyBorder="1" applyProtection="1">
      <alignment vertical="center"/>
      <protection locked="0"/>
    </xf>
    <xf numFmtId="0" fontId="53" fillId="2" borderId="4" xfId="0" applyFont="1" applyFill="1" applyBorder="1" applyAlignment="1" applyProtection="1">
      <alignment vertical="center" wrapText="1"/>
      <protection locked="0"/>
    </xf>
    <xf numFmtId="0" fontId="53" fillId="2" borderId="10" xfId="0" applyFont="1" applyFill="1" applyBorder="1" applyProtection="1">
      <alignment vertical="center"/>
      <protection locked="0"/>
    </xf>
    <xf numFmtId="0" fontId="53" fillId="2" borderId="11" xfId="0" applyFont="1" applyFill="1" applyBorder="1" applyProtection="1">
      <alignment vertical="center"/>
      <protection locked="0"/>
    </xf>
    <xf numFmtId="0" fontId="38" fillId="0" borderId="5" xfId="0" applyFont="1" applyBorder="1">
      <alignment vertical="center"/>
    </xf>
    <xf numFmtId="0" fontId="38" fillId="2" borderId="3" xfId="0" applyFont="1" applyFill="1" applyBorder="1" applyAlignment="1" applyProtection="1">
      <alignment vertical="center" wrapText="1"/>
      <protection locked="0"/>
    </xf>
    <xf numFmtId="0" fontId="38" fillId="2" borderId="2" xfId="0" applyFont="1" applyFill="1" applyBorder="1" applyAlignment="1" applyProtection="1">
      <alignment vertical="center" wrapText="1"/>
      <protection locked="0"/>
    </xf>
    <xf numFmtId="0" fontId="38" fillId="2" borderId="5" xfId="0" applyFont="1" applyFill="1" applyBorder="1" applyAlignment="1" applyProtection="1">
      <alignment vertical="center" wrapText="1"/>
      <protection locked="0"/>
    </xf>
    <xf numFmtId="191" fontId="38" fillId="3" borderId="0" xfId="2" applyNumberFormat="1" applyFont="1" applyFill="1" applyBorder="1" applyAlignment="1" applyProtection="1">
      <alignment horizontal="center" vertical="center" shrinkToFit="1"/>
    </xf>
    <xf numFmtId="0" fontId="38" fillId="2" borderId="0" xfId="0" applyFont="1" applyFill="1" applyAlignment="1" applyProtection="1">
      <alignment horizontal="center" vertical="center"/>
      <protection locked="0"/>
    </xf>
    <xf numFmtId="0" fontId="38" fillId="2" borderId="33" xfId="0" applyFont="1" applyFill="1" applyBorder="1" applyAlignment="1" applyProtection="1">
      <alignment horizontal="left" vertical="center"/>
      <protection locked="0"/>
    </xf>
    <xf numFmtId="0" fontId="38" fillId="2" borderId="14" xfId="0" applyFont="1" applyFill="1" applyBorder="1" applyAlignment="1" applyProtection="1">
      <alignment horizontal="left" vertical="center"/>
      <protection locked="0"/>
    </xf>
    <xf numFmtId="0" fontId="38" fillId="2" borderId="35" xfId="0" applyFont="1" applyFill="1" applyBorder="1" applyAlignment="1" applyProtection="1">
      <alignment horizontal="left" vertical="center"/>
      <protection locked="0"/>
    </xf>
    <xf numFmtId="0" fontId="38" fillId="2" borderId="110" xfId="0" applyFont="1" applyFill="1" applyBorder="1" applyAlignment="1" applyProtection="1">
      <alignment horizontal="left" vertical="center"/>
      <protection locked="0"/>
    </xf>
    <xf numFmtId="0" fontId="38" fillId="2" borderId="0" xfId="0" applyFont="1" applyFill="1" applyAlignment="1" applyProtection="1">
      <alignment horizontal="left" vertical="center"/>
      <protection locked="0"/>
    </xf>
    <xf numFmtId="0" fontId="38" fillId="2" borderId="112" xfId="0" applyFont="1" applyFill="1" applyBorder="1" applyAlignment="1" applyProtection="1">
      <alignment horizontal="left" vertical="center"/>
      <protection locked="0"/>
    </xf>
    <xf numFmtId="0" fontId="38" fillId="2" borderId="34" xfId="0" applyFont="1" applyFill="1" applyBorder="1" applyAlignment="1" applyProtection="1">
      <alignment horizontal="left" vertical="center"/>
      <protection locked="0"/>
    </xf>
    <xf numFmtId="0" fontId="38" fillId="2" borderId="15" xfId="0" applyFont="1" applyFill="1" applyBorder="1" applyAlignment="1" applyProtection="1">
      <alignment horizontal="left" vertical="center"/>
      <protection locked="0"/>
    </xf>
    <xf numFmtId="0" fontId="38" fillId="2" borderId="27" xfId="0" applyFont="1" applyFill="1" applyBorder="1" applyAlignment="1" applyProtection="1">
      <alignment horizontal="left" vertical="center"/>
      <protection locked="0"/>
    </xf>
    <xf numFmtId="0" fontId="51" fillId="2" borderId="33" xfId="0" applyFont="1" applyFill="1" applyBorder="1" applyAlignment="1" applyProtection="1">
      <alignment horizontal="left" vertical="center" wrapText="1"/>
      <protection locked="0"/>
    </xf>
    <xf numFmtId="0" fontId="51" fillId="2" borderId="14" xfId="0" applyFont="1" applyFill="1" applyBorder="1" applyAlignment="1" applyProtection="1">
      <alignment horizontal="left" vertical="center"/>
      <protection locked="0"/>
    </xf>
    <xf numFmtId="0" fontId="51" fillId="2" borderId="35" xfId="0" applyFont="1" applyFill="1" applyBorder="1" applyAlignment="1" applyProtection="1">
      <alignment horizontal="left" vertical="center"/>
      <protection locked="0"/>
    </xf>
    <xf numFmtId="0" fontId="51" fillId="2" borderId="110" xfId="0" applyFont="1" applyFill="1" applyBorder="1" applyAlignment="1" applyProtection="1">
      <alignment horizontal="left" vertical="center"/>
      <protection locked="0"/>
    </xf>
    <xf numFmtId="0" fontId="51" fillId="2" borderId="0" xfId="0" applyFont="1" applyFill="1" applyAlignment="1" applyProtection="1">
      <alignment horizontal="left" vertical="center"/>
      <protection locked="0"/>
    </xf>
    <xf numFmtId="0" fontId="51" fillId="2" borderId="112" xfId="0" applyFont="1" applyFill="1" applyBorder="1" applyAlignment="1" applyProtection="1">
      <alignment horizontal="left" vertical="center"/>
      <protection locked="0"/>
    </xf>
    <xf numFmtId="0" fontId="51" fillId="2" borderId="34" xfId="0" applyFont="1" applyFill="1" applyBorder="1" applyAlignment="1" applyProtection="1">
      <alignment horizontal="left" vertical="center"/>
      <protection locked="0"/>
    </xf>
    <xf numFmtId="0" fontId="51" fillId="2" borderId="15" xfId="0" applyFont="1" applyFill="1" applyBorder="1" applyAlignment="1" applyProtection="1">
      <alignment horizontal="left" vertical="center"/>
      <protection locked="0"/>
    </xf>
    <xf numFmtId="0" fontId="51" fillId="2" borderId="27" xfId="0" applyFont="1" applyFill="1" applyBorder="1" applyAlignment="1" applyProtection="1">
      <alignment horizontal="left" vertical="center"/>
      <protection locked="0"/>
    </xf>
    <xf numFmtId="0" fontId="38" fillId="4" borderId="0" xfId="0" applyFont="1" applyFill="1" applyAlignment="1" applyProtection="1">
      <alignment vertical="center" wrapText="1"/>
      <protection locked="0"/>
    </xf>
    <xf numFmtId="38" fontId="38" fillId="3" borderId="0" xfId="2" applyFont="1" applyFill="1" applyBorder="1" applyAlignment="1" applyProtection="1">
      <alignment horizontal="center" vertical="center" shrinkToFit="1"/>
    </xf>
    <xf numFmtId="0" fontId="43" fillId="2" borderId="1" xfId="10" applyFont="1" applyFill="1"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43" fillId="0" borderId="3" xfId="10" applyFont="1" applyBorder="1" applyAlignment="1">
      <alignment horizontal="center" vertical="center"/>
    </xf>
    <xf numFmtId="0" fontId="38" fillId="0" borderId="3" xfId="10" applyFont="1" applyBorder="1" applyAlignment="1">
      <alignment horizontal="center" vertical="center"/>
    </xf>
    <xf numFmtId="0" fontId="43" fillId="0" borderId="62" xfId="10" applyFont="1" applyBorder="1" applyAlignment="1">
      <alignment horizontal="center" vertical="center" wrapText="1"/>
    </xf>
    <xf numFmtId="0" fontId="38" fillId="0" borderId="63" xfId="10" applyFont="1" applyBorder="1" applyAlignment="1">
      <alignment horizontal="center" vertical="center" wrapText="1"/>
    </xf>
    <xf numFmtId="0" fontId="43" fillId="0" borderId="59" xfId="10" applyFont="1" applyBorder="1">
      <alignment vertical="center"/>
    </xf>
    <xf numFmtId="0" fontId="38" fillId="0" borderId="60" xfId="10" applyFont="1" applyBorder="1">
      <alignment vertical="center"/>
    </xf>
    <xf numFmtId="0" fontId="38" fillId="0" borderId="61" xfId="10" applyFont="1" applyBorder="1">
      <alignment vertical="center"/>
    </xf>
    <xf numFmtId="0" fontId="43" fillId="0" borderId="64" xfId="10" applyFont="1" applyBorder="1">
      <alignment vertical="center"/>
    </xf>
    <xf numFmtId="0" fontId="38" fillId="0" borderId="65" xfId="10" applyFont="1" applyBorder="1">
      <alignment vertical="center"/>
    </xf>
    <xf numFmtId="0" fontId="38" fillId="0" borderId="66" xfId="10" applyFont="1" applyBorder="1">
      <alignment vertical="center"/>
    </xf>
    <xf numFmtId="0" fontId="14" fillId="0" borderId="3" xfId="0" applyFont="1" applyBorder="1" applyAlignment="1">
      <alignment vertical="center" wrapText="1"/>
    </xf>
    <xf numFmtId="0" fontId="14" fillId="0" borderId="2" xfId="0" applyFont="1" applyBorder="1" applyAlignment="1">
      <alignment vertical="center" wrapText="1"/>
    </xf>
    <xf numFmtId="0" fontId="14" fillId="0" borderId="5" xfId="0" applyFont="1" applyBorder="1" applyAlignment="1">
      <alignment vertical="center" wrapText="1"/>
    </xf>
    <xf numFmtId="0" fontId="14" fillId="2" borderId="13" xfId="0" applyFont="1" applyFill="1" applyBorder="1" applyAlignment="1" applyProtection="1">
      <alignment horizontal="left" vertical="center" wrapText="1" shrinkToFit="1"/>
      <protection locked="0"/>
    </xf>
    <xf numFmtId="193" fontId="14" fillId="2" borderId="13" xfId="0" applyNumberFormat="1" applyFont="1" applyFill="1" applyBorder="1" applyAlignment="1" applyProtection="1">
      <alignment horizontal="left" vertical="center" wrapText="1" shrinkToFit="1"/>
      <protection locked="0"/>
    </xf>
    <xf numFmtId="38" fontId="14" fillId="2" borderId="13" xfId="2" applyFont="1" applyFill="1" applyBorder="1" applyAlignment="1" applyProtection="1">
      <alignment horizontal="left" vertical="center" wrapText="1" shrinkToFit="1"/>
      <protection locked="0"/>
    </xf>
    <xf numFmtId="0" fontId="41" fillId="4" borderId="30" xfId="10" applyFont="1" applyFill="1" applyBorder="1" applyAlignment="1" applyProtection="1">
      <alignment horizontal="center" vertical="center" shrinkToFit="1"/>
      <protection locked="0"/>
    </xf>
    <xf numFmtId="0" fontId="41" fillId="4" borderId="42" xfId="10" applyFont="1" applyFill="1"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70" fillId="0" borderId="80" xfId="28" applyFont="1" applyBorder="1" applyAlignment="1">
      <alignment horizontal="center" vertical="center" shrinkToFit="1"/>
    </xf>
    <xf numFmtId="0" fontId="70" fillId="0" borderId="81" xfId="28" applyFont="1" applyBorder="1" applyAlignment="1">
      <alignment horizontal="center" vertical="center" shrinkToFit="1"/>
    </xf>
    <xf numFmtId="0" fontId="102" fillId="0" borderId="82" xfId="28" applyFont="1" applyBorder="1" applyAlignment="1">
      <alignment horizontal="center" vertical="center" shrinkToFit="1"/>
    </xf>
    <xf numFmtId="0" fontId="102" fillId="0" borderId="87" xfId="28" applyFont="1" applyBorder="1" applyAlignment="1">
      <alignment horizontal="center" vertical="center" shrinkToFit="1"/>
    </xf>
    <xf numFmtId="0" fontId="102" fillId="0" borderId="88" xfId="28" applyFont="1" applyBorder="1" applyAlignment="1">
      <alignment horizontal="center" vertical="center" shrinkToFit="1"/>
    </xf>
    <xf numFmtId="0" fontId="102" fillId="0" borderId="89" xfId="28" applyFont="1" applyBorder="1" applyAlignment="1">
      <alignment horizontal="center" vertical="center" shrinkToFit="1"/>
    </xf>
    <xf numFmtId="0" fontId="70" fillId="0" borderId="80" xfId="28" applyFont="1" applyBorder="1" applyAlignment="1">
      <alignment vertical="center" wrapText="1"/>
    </xf>
    <xf numFmtId="0" fontId="96" fillId="0" borderId="81" xfId="28" applyFont="1" applyBorder="1" applyAlignment="1">
      <alignment vertical="center" wrapText="1"/>
    </xf>
    <xf numFmtId="0" fontId="96" fillId="0" borderId="82" xfId="28" applyFont="1" applyBorder="1" applyAlignment="1">
      <alignment vertical="center" wrapText="1"/>
    </xf>
    <xf numFmtId="0" fontId="96" fillId="0" borderId="87" xfId="28" applyFont="1" applyBorder="1" applyAlignment="1">
      <alignment vertical="center" wrapText="1"/>
    </xf>
    <xf numFmtId="0" fontId="96" fillId="0" borderId="88" xfId="28" applyFont="1" applyBorder="1" applyAlignment="1">
      <alignment vertical="center" wrapText="1"/>
    </xf>
    <xf numFmtId="0" fontId="96" fillId="0" borderId="89" xfId="28" applyFont="1" applyBorder="1" applyAlignment="1">
      <alignment vertical="center" wrapText="1"/>
    </xf>
    <xf numFmtId="0" fontId="101" fillId="0" borderId="80" xfId="28" applyFont="1" applyBorder="1" applyAlignment="1">
      <alignment horizontal="center" vertical="center" wrapText="1"/>
    </xf>
    <xf numFmtId="0" fontId="101" fillId="0" borderId="81" xfId="28" applyFont="1" applyBorder="1" applyAlignment="1">
      <alignment horizontal="center" vertical="center" wrapText="1"/>
    </xf>
    <xf numFmtId="0" fontId="101" fillId="0" borderId="82" xfId="28" applyFont="1" applyBorder="1" applyAlignment="1">
      <alignment horizontal="center" vertical="center" wrapText="1"/>
    </xf>
    <xf numFmtId="0" fontId="101" fillId="0" borderId="99" xfId="28" applyFont="1" applyBorder="1" applyAlignment="1">
      <alignment horizontal="center" vertical="center" wrapText="1"/>
    </xf>
    <xf numFmtId="0" fontId="101" fillId="0" borderId="0" xfId="28" applyFont="1" applyAlignment="1">
      <alignment horizontal="center" vertical="center" wrapText="1"/>
    </xf>
    <xf numFmtId="0" fontId="101" fillId="0" borderId="100" xfId="28" applyFont="1" applyBorder="1" applyAlignment="1">
      <alignment horizontal="center" vertical="center" wrapText="1"/>
    </xf>
    <xf numFmtId="0" fontId="101" fillId="0" borderId="87" xfId="28" applyFont="1" applyBorder="1" applyAlignment="1">
      <alignment horizontal="center" vertical="center" wrapText="1"/>
    </xf>
    <xf numFmtId="0" fontId="101" fillId="0" borderId="88" xfId="28" applyFont="1" applyBorder="1" applyAlignment="1">
      <alignment horizontal="center" vertical="center" wrapText="1"/>
    </xf>
    <xf numFmtId="0" fontId="101" fillId="0" borderId="89" xfId="28" applyFont="1" applyBorder="1" applyAlignment="1">
      <alignment horizontal="center" vertical="center" wrapText="1"/>
    </xf>
    <xf numFmtId="0" fontId="70" fillId="0" borderId="81" xfId="28" applyFont="1" applyBorder="1" applyAlignment="1">
      <alignment horizontal="center" vertical="center" wrapText="1"/>
    </xf>
    <xf numFmtId="0" fontId="70" fillId="0" borderId="81" xfId="28" applyFont="1" applyBorder="1" applyAlignment="1">
      <alignment horizontal="center" vertical="center"/>
    </xf>
    <xf numFmtId="0" fontId="70" fillId="0" borderId="82" xfId="28" applyFont="1" applyBorder="1" applyAlignment="1">
      <alignment horizontal="center" vertical="center"/>
    </xf>
    <xf numFmtId="0" fontId="70" fillId="0" borderId="88" xfId="28" applyFont="1" applyBorder="1" applyAlignment="1">
      <alignment horizontal="center" vertical="center"/>
    </xf>
    <xf numFmtId="0" fontId="70" fillId="0" borderId="89" xfId="28" applyFont="1" applyBorder="1" applyAlignment="1">
      <alignment horizontal="center" vertical="center"/>
    </xf>
    <xf numFmtId="0" fontId="70" fillId="0" borderId="80" xfId="28" applyFont="1" applyBorder="1" applyAlignment="1">
      <alignment horizontal="center" vertical="center" wrapText="1"/>
    </xf>
    <xf numFmtId="0" fontId="4" fillId="0" borderId="82" xfId="28" applyBorder="1" applyAlignment="1">
      <alignment vertical="center" wrapText="1"/>
    </xf>
    <xf numFmtId="0" fontId="70" fillId="0" borderId="87" xfId="28" applyFont="1" applyBorder="1" applyAlignment="1">
      <alignment horizontal="center" vertical="center" wrapText="1"/>
    </xf>
    <xf numFmtId="0" fontId="70" fillId="0" borderId="88" xfId="28" applyFont="1" applyBorder="1" applyAlignment="1">
      <alignment horizontal="center" vertical="center" wrapText="1"/>
    </xf>
    <xf numFmtId="0" fontId="4" fillId="0" borderId="89" xfId="28" applyBorder="1" applyAlignment="1">
      <alignment vertical="center" wrapText="1"/>
    </xf>
    <xf numFmtId="0" fontId="70" fillId="0" borderId="80" xfId="28" applyFont="1" applyBorder="1" applyAlignment="1">
      <alignment horizontal="center" vertical="center"/>
    </xf>
    <xf numFmtId="0" fontId="70" fillId="0" borderId="87" xfId="28" applyFont="1" applyBorder="1" applyAlignment="1">
      <alignment horizontal="center" vertical="center"/>
    </xf>
    <xf numFmtId="0" fontId="43" fillId="0" borderId="33" xfId="28" applyFont="1" applyBorder="1" applyAlignment="1">
      <alignment horizontal="center" vertical="center"/>
    </xf>
    <xf numFmtId="0" fontId="43" fillId="0" borderId="14" xfId="28" applyFont="1" applyBorder="1" applyAlignment="1">
      <alignment horizontal="center" vertical="center"/>
    </xf>
    <xf numFmtId="0" fontId="43" fillId="0" borderId="35" xfId="28" applyFont="1" applyBorder="1" applyAlignment="1">
      <alignment horizontal="center" vertical="center"/>
    </xf>
    <xf numFmtId="0" fontId="43" fillId="0" borderId="110" xfId="28" applyFont="1" applyBorder="1" applyAlignment="1">
      <alignment horizontal="center" vertical="center"/>
    </xf>
    <xf numFmtId="0" fontId="43" fillId="0" borderId="0" xfId="28" applyFont="1" applyAlignment="1">
      <alignment horizontal="center" vertical="center"/>
    </xf>
    <xf numFmtId="0" fontId="43" fillId="0" borderId="112" xfId="28" applyFont="1" applyBorder="1" applyAlignment="1">
      <alignment horizontal="center" vertical="center"/>
    </xf>
    <xf numFmtId="0" fontId="43" fillId="0" borderId="34" xfId="28" applyFont="1" applyBorder="1" applyAlignment="1">
      <alignment horizontal="center" vertical="center"/>
    </xf>
    <xf numFmtId="0" fontId="43" fillId="0" borderId="15" xfId="28" applyFont="1" applyBorder="1" applyAlignment="1">
      <alignment horizontal="center" vertical="center"/>
    </xf>
    <xf numFmtId="0" fontId="43" fillId="0" borderId="27" xfId="28" applyFont="1" applyBorder="1" applyAlignment="1">
      <alignment horizontal="center" vertical="center"/>
    </xf>
    <xf numFmtId="0" fontId="4" fillId="0" borderId="81" xfId="28" applyBorder="1" applyAlignment="1">
      <alignment horizontal="center" vertical="center"/>
    </xf>
    <xf numFmtId="0" fontId="4" fillId="0" borderId="82" xfId="28" applyBorder="1" applyAlignment="1">
      <alignment horizontal="center" vertical="center"/>
    </xf>
    <xf numFmtId="0" fontId="4" fillId="0" borderId="87" xfId="28" applyBorder="1" applyAlignment="1">
      <alignment horizontal="center" vertical="center"/>
    </xf>
    <xf numFmtId="0" fontId="4" fillId="0" borderId="88" xfId="28" applyBorder="1" applyAlignment="1">
      <alignment horizontal="center" vertical="center"/>
    </xf>
    <xf numFmtId="0" fontId="4" fillId="0" borderId="89" xfId="28" applyBorder="1" applyAlignment="1">
      <alignment horizontal="center" vertical="center"/>
    </xf>
    <xf numFmtId="0" fontId="38" fillId="0" borderId="0" xfId="28" applyFont="1" applyAlignment="1">
      <alignment horizontal="center" vertical="center"/>
    </xf>
    <xf numFmtId="0" fontId="98" fillId="0" borderId="80" xfId="28" applyFont="1" applyBorder="1" applyAlignment="1">
      <alignment horizontal="center" vertical="center" wrapText="1"/>
    </xf>
    <xf numFmtId="0" fontId="99" fillId="0" borderId="81" xfId="28" applyFont="1" applyBorder="1" applyAlignment="1">
      <alignment horizontal="center" vertical="center" wrapText="1"/>
    </xf>
    <xf numFmtId="0" fontId="99" fillId="0" borderId="82" xfId="28" applyFont="1" applyBorder="1" applyAlignment="1">
      <alignment horizontal="center" vertical="center" wrapText="1"/>
    </xf>
    <xf numFmtId="0" fontId="99" fillId="0" borderId="87" xfId="28" applyFont="1" applyBorder="1" applyAlignment="1">
      <alignment horizontal="center" vertical="center" wrapText="1"/>
    </xf>
    <xf numFmtId="0" fontId="99" fillId="0" borderId="88" xfId="28" applyFont="1" applyBorder="1" applyAlignment="1">
      <alignment horizontal="center" vertical="center" wrapText="1"/>
    </xf>
    <xf numFmtId="0" fontId="99" fillId="0" borderId="89" xfId="28" applyFont="1" applyBorder="1" applyAlignment="1">
      <alignment horizontal="center" vertical="center" wrapText="1"/>
    </xf>
    <xf numFmtId="0" fontId="79" fillId="0" borderId="33" xfId="28" applyFont="1" applyBorder="1" applyAlignment="1">
      <alignment horizontal="center" vertical="center" wrapText="1"/>
    </xf>
    <xf numFmtId="0" fontId="100" fillId="0" borderId="14" xfId="28" applyFont="1" applyBorder="1" applyAlignment="1">
      <alignment horizontal="center" vertical="center" wrapText="1"/>
    </xf>
    <xf numFmtId="0" fontId="100" fillId="0" borderId="35" xfId="28" applyFont="1" applyBorder="1" applyAlignment="1">
      <alignment horizontal="center" vertical="center" wrapText="1"/>
    </xf>
    <xf numFmtId="0" fontId="100" fillId="0" borderId="34" xfId="28" applyFont="1" applyBorder="1" applyAlignment="1">
      <alignment horizontal="center" vertical="center" wrapText="1"/>
    </xf>
    <xf numFmtId="0" fontId="100" fillId="0" borderId="15" xfId="28" applyFont="1" applyBorder="1" applyAlignment="1">
      <alignment horizontal="center" vertical="center" wrapText="1"/>
    </xf>
    <xf numFmtId="0" fontId="100" fillId="0" borderId="27" xfId="28" applyFont="1" applyBorder="1" applyAlignment="1">
      <alignment horizontal="center" vertical="center" wrapText="1"/>
    </xf>
    <xf numFmtId="0" fontId="98" fillId="0" borderId="132" xfId="28" applyFont="1" applyBorder="1" applyAlignment="1">
      <alignment horizontal="center" vertical="center" wrapText="1"/>
    </xf>
    <xf numFmtId="0" fontId="99" fillId="0" borderId="133" xfId="28" applyFont="1" applyBorder="1" applyAlignment="1">
      <alignment horizontal="center" vertical="center" wrapText="1"/>
    </xf>
    <xf numFmtId="0" fontId="99" fillId="0" borderId="134" xfId="28" applyFont="1" applyBorder="1" applyAlignment="1">
      <alignment horizontal="center" vertical="center" wrapText="1"/>
    </xf>
    <xf numFmtId="0" fontId="99" fillId="0" borderId="135" xfId="28" applyFont="1" applyBorder="1" applyAlignment="1">
      <alignment horizontal="center" vertical="center" wrapText="1"/>
    </xf>
    <xf numFmtId="0" fontId="99" fillId="0" borderId="136" xfId="28" applyFont="1" applyBorder="1" applyAlignment="1">
      <alignment horizontal="center" vertical="center" wrapText="1"/>
    </xf>
    <xf numFmtId="0" fontId="99" fillId="0" borderId="137" xfId="28" applyFont="1" applyBorder="1" applyAlignment="1">
      <alignment horizontal="center" vertical="center" wrapText="1"/>
    </xf>
    <xf numFmtId="0" fontId="98" fillId="0" borderId="121" xfId="28" applyFont="1" applyBorder="1" applyAlignment="1">
      <alignment horizontal="center" vertical="center" wrapText="1"/>
    </xf>
    <xf numFmtId="0" fontId="99" fillId="0" borderId="122" xfId="28" applyFont="1" applyBorder="1" applyAlignment="1">
      <alignment horizontal="center" vertical="center" wrapText="1"/>
    </xf>
    <xf numFmtId="0" fontId="99" fillId="0" borderId="123" xfId="28" applyFont="1" applyBorder="1" applyAlignment="1">
      <alignment horizontal="center" vertical="center" wrapText="1"/>
    </xf>
    <xf numFmtId="0" fontId="99" fillId="0" borderId="124" xfId="28" applyFont="1" applyBorder="1" applyAlignment="1">
      <alignment horizontal="center" vertical="center" wrapText="1"/>
    </xf>
    <xf numFmtId="0" fontId="99" fillId="0" borderId="125" xfId="28" applyFont="1" applyBorder="1" applyAlignment="1">
      <alignment horizontal="center" vertical="center" wrapText="1"/>
    </xf>
    <xf numFmtId="0" fontId="99" fillId="0" borderId="126" xfId="28" applyFont="1" applyBorder="1" applyAlignment="1">
      <alignment horizontal="center" vertical="center" wrapText="1"/>
    </xf>
    <xf numFmtId="38" fontId="38" fillId="11" borderId="8" xfId="25" applyFont="1" applyFill="1" applyBorder="1" applyAlignment="1" applyProtection="1">
      <alignment horizontal="center" vertical="center" shrinkToFit="1"/>
    </xf>
    <xf numFmtId="38" fontId="38" fillId="11" borderId="9" xfId="25" applyFont="1" applyFill="1" applyBorder="1" applyAlignment="1" applyProtection="1">
      <alignment horizontal="center" vertical="center" shrinkToFit="1"/>
    </xf>
    <xf numFmtId="0" fontId="38" fillId="0" borderId="3" xfId="24" applyFont="1" applyBorder="1" applyAlignment="1">
      <alignment horizontal="center" vertical="center"/>
    </xf>
    <xf numFmtId="0" fontId="38" fillId="0" borderId="2" xfId="24" applyFont="1" applyBorder="1" applyAlignment="1">
      <alignment horizontal="center" vertical="center"/>
    </xf>
    <xf numFmtId="0" fontId="38" fillId="0" borderId="5" xfId="24" applyFont="1" applyBorder="1" applyAlignment="1">
      <alignment horizontal="center" vertical="center"/>
    </xf>
    <xf numFmtId="0" fontId="41" fillId="0" borderId="14" xfId="24" applyFont="1" applyBorder="1" applyAlignment="1">
      <alignment horizontal="right" vertical="center"/>
    </xf>
    <xf numFmtId="0" fontId="63" fillId="0" borderId="14" xfId="0" applyFont="1" applyBorder="1" applyAlignment="1">
      <alignment horizontal="right" vertical="center"/>
    </xf>
    <xf numFmtId="0" fontId="63" fillId="0" borderId="0" xfId="0" applyFont="1" applyAlignment="1">
      <alignment horizontal="right" vertical="center"/>
    </xf>
    <xf numFmtId="0" fontId="38" fillId="0" borderId="0" xfId="24" applyFont="1" applyAlignment="1">
      <alignment horizontal="center" vertical="center"/>
    </xf>
    <xf numFmtId="38" fontId="38" fillId="0" borderId="0" xfId="2" applyFont="1" applyFill="1" applyBorder="1" applyAlignment="1">
      <alignment horizontal="center" vertical="center"/>
    </xf>
    <xf numFmtId="38" fontId="38" fillId="0" borderId="0" xfId="24" applyNumberFormat="1" applyFont="1" applyAlignment="1">
      <alignment horizontal="center" vertical="center"/>
    </xf>
    <xf numFmtId="0" fontId="41" fillId="0" borderId="0" xfId="24" applyFont="1" applyAlignment="1">
      <alignment horizontal="center" vertical="center"/>
    </xf>
    <xf numFmtId="38" fontId="41" fillId="0" borderId="0" xfId="24" applyNumberFormat="1" applyFont="1" applyAlignment="1">
      <alignment horizontal="center" vertical="center"/>
    </xf>
    <xf numFmtId="0" fontId="41" fillId="0" borderId="1" xfId="24" applyFont="1" applyBorder="1">
      <alignment vertical="center"/>
    </xf>
    <xf numFmtId="0" fontId="35" fillId="0" borderId="7" xfId="0" applyFont="1" applyBorder="1">
      <alignment vertical="center"/>
    </xf>
    <xf numFmtId="0" fontId="38" fillId="0" borderId="1" xfId="24" applyFont="1" applyBorder="1">
      <alignment vertical="center"/>
    </xf>
    <xf numFmtId="0" fontId="0" fillId="0" borderId="7" xfId="0" applyBorder="1">
      <alignment vertical="center"/>
    </xf>
    <xf numFmtId="0" fontId="41" fillId="0" borderId="13" xfId="24" applyFont="1" applyBorder="1" applyAlignment="1">
      <alignment horizontal="center" vertical="center" wrapText="1"/>
    </xf>
    <xf numFmtId="0" fontId="41" fillId="0" borderId="17" xfId="24" applyFont="1" applyBorder="1" applyAlignment="1">
      <alignment horizontal="center" vertical="center" wrapText="1"/>
    </xf>
    <xf numFmtId="0" fontId="41" fillId="0" borderId="12" xfId="24" applyFont="1" applyBorder="1" applyAlignment="1">
      <alignment horizontal="center" vertical="center" wrapText="1"/>
    </xf>
    <xf numFmtId="0" fontId="41" fillId="0" borderId="13" xfId="24" applyFont="1" applyBorder="1" applyAlignment="1">
      <alignment horizontal="center" vertical="center"/>
    </xf>
    <xf numFmtId="0" fontId="38" fillId="0" borderId="13" xfId="24" applyFont="1" applyBorder="1" applyAlignment="1">
      <alignment horizontal="center" vertical="center"/>
    </xf>
    <xf numFmtId="38" fontId="38" fillId="0" borderId="3" xfId="2" applyFont="1" applyBorder="1" applyAlignment="1">
      <alignment vertical="center"/>
    </xf>
    <xf numFmtId="0" fontId="35" fillId="0" borderId="5" xfId="0" applyFont="1" applyBorder="1">
      <alignment vertical="center"/>
    </xf>
    <xf numFmtId="0" fontId="38" fillId="3" borderId="52" xfId="24" applyFont="1" applyFill="1" applyBorder="1" applyAlignment="1">
      <alignment horizontal="center" vertical="center"/>
    </xf>
    <xf numFmtId="0" fontId="38" fillId="3" borderId="72" xfId="24" applyFont="1" applyFill="1" applyBorder="1" applyAlignment="1">
      <alignment horizontal="center" vertical="center"/>
    </xf>
    <xf numFmtId="0" fontId="38" fillId="3" borderId="53" xfId="24" applyFont="1" applyFill="1" applyBorder="1" applyAlignment="1">
      <alignment horizontal="center" vertical="center"/>
    </xf>
    <xf numFmtId="38" fontId="38" fillId="3" borderId="53" xfId="2" applyFont="1" applyFill="1" applyBorder="1" applyAlignment="1">
      <alignment horizontal="center" vertical="center"/>
    </xf>
    <xf numFmtId="38" fontId="38" fillId="3" borderId="54" xfId="2" applyFont="1" applyFill="1" applyBorder="1" applyAlignment="1">
      <alignment horizontal="center" vertical="center"/>
    </xf>
    <xf numFmtId="0" fontId="38" fillId="3" borderId="73" xfId="24" applyFont="1" applyFill="1" applyBorder="1" applyAlignment="1">
      <alignment horizontal="center" vertical="center"/>
    </xf>
    <xf numFmtId="38" fontId="38" fillId="3" borderId="52" xfId="2" applyFont="1" applyFill="1" applyBorder="1" applyAlignment="1">
      <alignment horizontal="center" vertical="center"/>
    </xf>
    <xf numFmtId="0" fontId="38" fillId="0" borderId="30" xfId="24" applyFont="1" applyBorder="1" applyAlignment="1">
      <alignment horizontal="right" vertical="center" shrinkToFit="1"/>
    </xf>
    <xf numFmtId="0" fontId="35" fillId="0" borderId="42" xfId="0" applyFont="1" applyBorder="1" applyAlignment="1">
      <alignment horizontal="right" vertical="center"/>
    </xf>
    <xf numFmtId="0" fontId="35" fillId="0" borderId="72" xfId="0" applyFont="1" applyBorder="1" applyAlignment="1">
      <alignment horizontal="right" vertical="center"/>
    </xf>
    <xf numFmtId="38" fontId="38" fillId="3" borderId="53" xfId="24" applyNumberFormat="1" applyFont="1" applyFill="1" applyBorder="1" applyAlignment="1">
      <alignment horizontal="center" vertical="center"/>
    </xf>
    <xf numFmtId="0" fontId="38" fillId="3" borderId="54" xfId="24" applyFont="1" applyFill="1" applyBorder="1" applyAlignment="1">
      <alignment horizontal="center" vertical="center"/>
    </xf>
    <xf numFmtId="0" fontId="41" fillId="3" borderId="52" xfId="24" applyFont="1" applyFill="1" applyBorder="1" applyAlignment="1">
      <alignment horizontal="center" vertical="center"/>
    </xf>
    <xf numFmtId="0" fontId="41" fillId="3" borderId="53" xfId="24" applyFont="1" applyFill="1" applyBorder="1" applyAlignment="1">
      <alignment horizontal="center" vertical="center"/>
    </xf>
    <xf numFmtId="0" fontId="41" fillId="3" borderId="73" xfId="24" applyFont="1" applyFill="1" applyBorder="1" applyAlignment="1">
      <alignment horizontal="center" vertical="center"/>
    </xf>
    <xf numFmtId="38" fontId="41" fillId="3" borderId="52" xfId="24" applyNumberFormat="1" applyFont="1" applyFill="1" applyBorder="1" applyAlignment="1">
      <alignment horizontal="center" vertical="center"/>
    </xf>
    <xf numFmtId="0" fontId="41" fillId="3" borderId="54" xfId="24" applyFont="1" applyFill="1" applyBorder="1" applyAlignment="1">
      <alignment horizontal="center" vertical="center"/>
    </xf>
    <xf numFmtId="0" fontId="35" fillId="0" borderId="0" xfId="0" applyFont="1" applyAlignment="1">
      <alignment horizontal="center" vertical="center" shrinkToFit="1"/>
    </xf>
    <xf numFmtId="38" fontId="38" fillId="3" borderId="52" xfId="24" applyNumberFormat="1" applyFont="1" applyFill="1" applyBorder="1" applyAlignment="1">
      <alignment horizontal="center" vertical="center"/>
    </xf>
    <xf numFmtId="0" fontId="38" fillId="0" borderId="17" xfId="24" applyFont="1" applyBorder="1" applyAlignment="1">
      <alignment horizontal="center" vertical="center"/>
    </xf>
    <xf numFmtId="0" fontId="38" fillId="0" borderId="12" xfId="24" applyFont="1" applyBorder="1" applyAlignment="1">
      <alignment horizontal="center" vertical="center"/>
    </xf>
    <xf numFmtId="0" fontId="38" fillId="0" borderId="13" xfId="24" applyFont="1" applyBorder="1" applyAlignment="1">
      <alignment horizontal="center" vertical="center" wrapText="1"/>
    </xf>
    <xf numFmtId="0" fontId="41" fillId="0" borderId="3" xfId="24" applyFont="1" applyBorder="1">
      <alignment vertical="center"/>
    </xf>
    <xf numFmtId="0" fontId="35" fillId="0" borderId="13" xfId="0" applyFont="1" applyBorder="1" applyAlignment="1">
      <alignment horizontal="center" vertical="center"/>
    </xf>
    <xf numFmtId="0" fontId="43" fillId="0" borderId="3" xfId="24" applyFont="1" applyBorder="1" applyAlignment="1">
      <alignment horizontal="center" vertical="center"/>
    </xf>
    <xf numFmtId="0" fontId="43" fillId="0" borderId="2" xfId="24" applyFont="1" applyBorder="1" applyAlignment="1">
      <alignment horizontal="center" vertical="center"/>
    </xf>
    <xf numFmtId="0" fontId="43" fillId="0" borderId="5" xfId="24" applyFont="1" applyBorder="1" applyAlignment="1">
      <alignment horizontal="center" vertical="center"/>
    </xf>
    <xf numFmtId="0" fontId="38" fillId="0" borderId="2" xfId="0" applyFont="1" applyBorder="1" applyAlignment="1">
      <alignment horizontal="center" vertical="center"/>
    </xf>
    <xf numFmtId="0" fontId="38" fillId="0" borderId="13" xfId="0" applyFont="1" applyBorder="1">
      <alignment vertical="center"/>
    </xf>
    <xf numFmtId="0" fontId="38" fillId="0" borderId="3" xfId="24" applyFont="1" applyBorder="1" applyAlignment="1">
      <alignment horizontal="center" vertical="center" wrapText="1"/>
    </xf>
    <xf numFmtId="0" fontId="38" fillId="0" borderId="13" xfId="0" applyFont="1" applyBorder="1" applyAlignment="1">
      <alignment horizontal="center" vertical="center" wrapText="1"/>
    </xf>
    <xf numFmtId="0" fontId="41" fillId="0" borderId="0" xfId="24" applyFont="1" applyAlignment="1">
      <alignment horizontal="center" vertical="center" shrinkToFit="1"/>
    </xf>
    <xf numFmtId="0" fontId="41" fillId="4" borderId="30" xfId="24" applyFont="1" applyFill="1" applyBorder="1" applyAlignment="1">
      <alignment horizontal="center" vertical="center" shrinkToFit="1"/>
    </xf>
    <xf numFmtId="0" fontId="41" fillId="4" borderId="42" xfId="24" applyFont="1" applyFill="1" applyBorder="1" applyAlignment="1">
      <alignment horizontal="center" vertical="center" shrinkToFit="1"/>
    </xf>
    <xf numFmtId="0" fontId="41" fillId="4" borderId="43" xfId="24" applyFont="1" applyFill="1" applyBorder="1" applyAlignment="1">
      <alignment horizontal="center" vertical="center" shrinkToFit="1"/>
    </xf>
    <xf numFmtId="0" fontId="38" fillId="0" borderId="17" xfId="24" applyFont="1" applyBorder="1" applyAlignment="1">
      <alignment horizontal="center" vertical="center" wrapText="1"/>
    </xf>
    <xf numFmtId="0" fontId="35" fillId="0" borderId="0" xfId="0" applyFont="1" applyAlignment="1">
      <alignment horizontal="center" vertical="center"/>
    </xf>
    <xf numFmtId="0" fontId="38" fillId="4" borderId="3" xfId="24" applyFont="1" applyFill="1" applyBorder="1" applyAlignment="1">
      <alignment horizontal="center" vertical="center"/>
    </xf>
    <xf numFmtId="0" fontId="35" fillId="0" borderId="5" xfId="0" applyFont="1" applyBorder="1" applyAlignment="1">
      <alignment horizontal="center" vertical="center"/>
    </xf>
    <xf numFmtId="0" fontId="41" fillId="0" borderId="5" xfId="24" applyFont="1" applyBorder="1" applyAlignment="1">
      <alignment horizontal="center" vertical="center"/>
    </xf>
    <xf numFmtId="0" fontId="41" fillId="0" borderId="1" xfId="24" applyFont="1" applyBorder="1" applyAlignment="1">
      <alignment horizontal="center" vertical="center"/>
    </xf>
    <xf numFmtId="0" fontId="41" fillId="0" borderId="6" xfId="0" applyFont="1" applyBorder="1" applyAlignment="1">
      <alignment horizontal="center" vertical="center"/>
    </xf>
    <xf numFmtId="0" fontId="41" fillId="0" borderId="8" xfId="0" applyFont="1" applyBorder="1" applyAlignment="1">
      <alignment horizontal="center" vertical="center"/>
    </xf>
    <xf numFmtId="0" fontId="41" fillId="0" borderId="0" xfId="0" applyFont="1" applyAlignment="1">
      <alignment horizontal="center" vertical="center"/>
    </xf>
    <xf numFmtId="0" fontId="41" fillId="0" borderId="4" xfId="0" applyFont="1" applyBorder="1" applyAlignment="1">
      <alignment horizontal="center" vertical="center"/>
    </xf>
    <xf numFmtId="0" fontId="41" fillId="0" borderId="10" xfId="0" applyFont="1" applyBorder="1" applyAlignment="1">
      <alignment horizontal="center" vertical="center"/>
    </xf>
    <xf numFmtId="0" fontId="41" fillId="0" borderId="13" xfId="0" applyFont="1" applyBorder="1" applyAlignment="1">
      <alignment horizontal="center" vertical="center"/>
    </xf>
    <xf numFmtId="0" fontId="35" fillId="0" borderId="7" xfId="0" applyFont="1" applyBorder="1" applyAlignment="1">
      <alignment horizontal="center" vertical="center"/>
    </xf>
    <xf numFmtId="0" fontId="35" fillId="0" borderId="8" xfId="0" applyFont="1" applyBorder="1">
      <alignment vertical="center"/>
    </xf>
    <xf numFmtId="0" fontId="35" fillId="0" borderId="9" xfId="0" applyFont="1" applyBorder="1">
      <alignment vertical="center"/>
    </xf>
    <xf numFmtId="0" fontId="35" fillId="0" borderId="4" xfId="0" applyFont="1" applyBorder="1">
      <alignment vertical="center"/>
    </xf>
    <xf numFmtId="0" fontId="35" fillId="0" borderId="11" xfId="0" applyFont="1" applyBorder="1">
      <alignment vertical="center"/>
    </xf>
    <xf numFmtId="0" fontId="38" fillId="0" borderId="5" xfId="24" applyFont="1" applyBorder="1" applyAlignment="1">
      <alignment horizontal="center" vertical="center" wrapText="1"/>
    </xf>
    <xf numFmtId="38" fontId="44" fillId="0" borderId="3" xfId="2" applyFont="1" applyBorder="1" applyAlignment="1">
      <alignment vertical="center"/>
    </xf>
    <xf numFmtId="0" fontId="105" fillId="0" borderId="5" xfId="0" applyFont="1" applyBorder="1">
      <alignment vertical="center"/>
    </xf>
    <xf numFmtId="0" fontId="41" fillId="0" borderId="1" xfId="24" applyFont="1" applyBorder="1" applyProtection="1">
      <alignment vertical="center"/>
      <protection locked="0"/>
    </xf>
    <xf numFmtId="0" fontId="35" fillId="0" borderId="7" xfId="0" applyFont="1" applyBorder="1" applyProtection="1">
      <alignment vertical="center"/>
      <protection locked="0"/>
    </xf>
    <xf numFmtId="0" fontId="41" fillId="0" borderId="3" xfId="24" applyFont="1" applyBorder="1" applyProtection="1">
      <alignment vertical="center"/>
      <protection locked="0"/>
    </xf>
    <xf numFmtId="0" fontId="35" fillId="0" borderId="5" xfId="0" applyFont="1" applyBorder="1" applyProtection="1">
      <alignment vertical="center"/>
      <protection locked="0"/>
    </xf>
    <xf numFmtId="0" fontId="38" fillId="3" borderId="3" xfId="24" applyFont="1" applyFill="1" applyBorder="1" applyAlignment="1">
      <alignment horizontal="center" vertical="center"/>
    </xf>
    <xf numFmtId="0" fontId="38" fillId="3" borderId="5" xfId="24" applyFont="1" applyFill="1" applyBorder="1" applyAlignment="1">
      <alignment horizontal="center" vertical="center"/>
    </xf>
    <xf numFmtId="0" fontId="41" fillId="4" borderId="30" xfId="24" applyFont="1" applyFill="1" applyBorder="1" applyAlignment="1" applyProtection="1">
      <alignment horizontal="center" vertical="center" shrinkToFit="1"/>
      <protection locked="0"/>
    </xf>
    <xf numFmtId="0" fontId="41" fillId="4" borderId="42" xfId="24" applyFont="1" applyFill="1" applyBorder="1" applyAlignment="1" applyProtection="1">
      <alignment horizontal="center" vertical="center" shrinkToFit="1"/>
      <protection locked="0"/>
    </xf>
    <xf numFmtId="0" fontId="41" fillId="4" borderId="43" xfId="24" applyFont="1" applyFill="1" applyBorder="1" applyAlignment="1" applyProtection="1">
      <alignment horizontal="center" vertical="center" shrinkToFit="1"/>
      <protection locked="0"/>
    </xf>
    <xf numFmtId="0" fontId="38" fillId="0" borderId="55" xfId="24" applyFont="1" applyBorder="1" applyAlignment="1">
      <alignment horizontal="center" vertical="center"/>
    </xf>
    <xf numFmtId="0" fontId="0" fillId="0" borderId="56" xfId="0" applyBorder="1" applyAlignment="1">
      <alignment horizontal="center" vertical="center"/>
    </xf>
    <xf numFmtId="0" fontId="38" fillId="0" borderId="71" xfId="24" applyFont="1" applyBorder="1" applyAlignment="1">
      <alignment horizontal="center" vertical="center"/>
    </xf>
    <xf numFmtId="0" fontId="0" fillId="0" borderId="143" xfId="0" applyBorder="1" applyAlignment="1">
      <alignment horizontal="center" vertical="center"/>
    </xf>
    <xf numFmtId="0" fontId="38" fillId="0" borderId="58" xfId="24" applyFont="1" applyBorder="1" applyAlignment="1">
      <alignment horizontal="center" vertical="center"/>
    </xf>
    <xf numFmtId="0" fontId="0" fillId="0" borderId="144" xfId="0" applyBorder="1" applyAlignment="1">
      <alignment horizontal="center" vertical="center"/>
    </xf>
    <xf numFmtId="0" fontId="43" fillId="0" borderId="0" xfId="24" applyFont="1" applyAlignment="1">
      <alignment horizontal="center" vertical="center"/>
    </xf>
    <xf numFmtId="0" fontId="0" fillId="0" borderId="7" xfId="0"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4" xfId="0" applyBorder="1">
      <alignment vertical="center"/>
    </xf>
    <xf numFmtId="0" fontId="0" fillId="0" borderId="11" xfId="0" applyBorder="1">
      <alignment vertical="center"/>
    </xf>
    <xf numFmtId="0" fontId="0" fillId="0" borderId="0" xfId="0" applyAlignment="1">
      <alignment horizontal="center" vertical="center"/>
    </xf>
    <xf numFmtId="38" fontId="38" fillId="8" borderId="13" xfId="2" applyFont="1" applyFill="1" applyBorder="1" applyAlignment="1" applyProtection="1">
      <alignment horizontal="right" vertical="center"/>
      <protection locked="0"/>
    </xf>
    <xf numFmtId="38" fontId="0" fillId="8" borderId="13" xfId="2" applyFont="1" applyFill="1" applyBorder="1" applyAlignment="1" applyProtection="1">
      <alignment horizontal="right" vertical="center"/>
      <protection locked="0"/>
    </xf>
    <xf numFmtId="187" fontId="38" fillId="3" borderId="13" xfId="24" applyNumberFormat="1" applyFont="1" applyFill="1" applyBorder="1" applyAlignment="1">
      <alignment horizontal="center" vertical="center"/>
    </xf>
    <xf numFmtId="187" fontId="0" fillId="3" borderId="13" xfId="0" applyNumberFormat="1" applyFill="1" applyBorder="1" applyAlignment="1">
      <alignment horizontal="center" vertical="center"/>
    </xf>
    <xf numFmtId="0" fontId="0" fillId="0" borderId="7" xfId="0" applyBorder="1" applyProtection="1">
      <alignment vertical="center"/>
      <protection locked="0"/>
    </xf>
    <xf numFmtId="0" fontId="0" fillId="0" borderId="13" xfId="0" applyBorder="1" applyAlignment="1">
      <alignment horizontal="center" vertical="center"/>
    </xf>
    <xf numFmtId="0" fontId="0" fillId="0" borderId="5" xfId="0" applyBorder="1" applyProtection="1">
      <alignment vertical="center"/>
      <protection locked="0"/>
    </xf>
    <xf numFmtId="38" fontId="38" fillId="0" borderId="3" xfId="2" applyFont="1" applyBorder="1" applyAlignment="1" applyProtection="1">
      <alignment vertical="center"/>
    </xf>
    <xf numFmtId="0" fontId="0" fillId="0" borderId="5" xfId="0" applyBorder="1">
      <alignment vertical="center"/>
    </xf>
    <xf numFmtId="38" fontId="38" fillId="3" borderId="53" xfId="2" applyFont="1" applyFill="1" applyBorder="1" applyAlignment="1" applyProtection="1">
      <alignment horizontal="center" vertical="center"/>
    </xf>
    <xf numFmtId="38" fontId="38" fillId="3" borderId="54" xfId="2" applyFont="1" applyFill="1" applyBorder="1" applyAlignment="1" applyProtection="1">
      <alignment horizontal="center" vertical="center"/>
    </xf>
    <xf numFmtId="38" fontId="38" fillId="3" borderId="52" xfId="2" applyFont="1" applyFill="1" applyBorder="1" applyAlignment="1" applyProtection="1">
      <alignment horizontal="center" vertical="center"/>
    </xf>
    <xf numFmtId="0" fontId="53" fillId="0" borderId="30" xfId="24" applyFont="1" applyBorder="1" applyAlignment="1">
      <alignment horizontal="right" vertical="center" shrinkToFit="1"/>
    </xf>
    <xf numFmtId="0" fontId="91" fillId="0" borderId="42" xfId="0" applyFont="1" applyBorder="1" applyAlignment="1">
      <alignment horizontal="right" vertical="center"/>
    </xf>
    <xf numFmtId="0" fontId="91" fillId="0" borderId="72" xfId="0" applyFont="1" applyBorder="1" applyAlignment="1">
      <alignment horizontal="right" vertical="center"/>
    </xf>
    <xf numFmtId="38" fontId="38" fillId="0" borderId="0" xfId="2" applyFont="1" applyFill="1" applyBorder="1" applyAlignment="1" applyProtection="1">
      <alignment horizontal="center" vertical="center"/>
    </xf>
    <xf numFmtId="0" fontId="75" fillId="0" borderId="17" xfId="24" applyFont="1" applyBorder="1" applyAlignment="1">
      <alignment horizontal="center" vertical="center" wrapText="1" shrinkToFit="1"/>
    </xf>
    <xf numFmtId="0" fontId="75" fillId="0" borderId="12" xfId="24" applyFont="1" applyBorder="1" applyAlignment="1">
      <alignment horizontal="center" vertical="center" shrinkToFit="1"/>
    </xf>
    <xf numFmtId="0" fontId="38" fillId="0" borderId="30" xfId="24" applyFont="1" applyBorder="1" applyAlignment="1">
      <alignment horizontal="center" vertical="center"/>
    </xf>
    <xf numFmtId="0" fontId="38" fillId="0" borderId="43" xfId="24" applyFont="1" applyBorder="1" applyAlignment="1">
      <alignment horizontal="center" vertical="center"/>
    </xf>
    <xf numFmtId="38" fontId="75" fillId="11" borderId="8" xfId="25" applyFont="1" applyFill="1" applyBorder="1" applyAlignment="1" applyProtection="1">
      <alignment horizontal="center" vertical="center" shrinkToFit="1"/>
    </xf>
    <xf numFmtId="0" fontId="42" fillId="2" borderId="2" xfId="0" applyFont="1" applyFill="1" applyBorder="1" applyAlignment="1" applyProtection="1">
      <alignment horizontal="center" vertical="center" shrinkToFit="1"/>
      <protection locked="0"/>
    </xf>
    <xf numFmtId="0" fontId="42" fillId="2" borderId="5" xfId="0" applyFont="1" applyFill="1" applyBorder="1" applyAlignment="1" applyProtection="1">
      <alignment horizontal="center" vertical="center" shrinkToFit="1"/>
      <protection locked="0"/>
    </xf>
    <xf numFmtId="0" fontId="42" fillId="0" borderId="0" xfId="10" applyFont="1" applyAlignment="1">
      <alignment horizontal="center" vertical="center"/>
    </xf>
    <xf numFmtId="0" fontId="42" fillId="3" borderId="0" xfId="10" applyFont="1" applyFill="1" applyAlignment="1">
      <alignment vertical="center" shrinkToFit="1"/>
    </xf>
    <xf numFmtId="0" fontId="0" fillId="3" borderId="0" xfId="0" applyFill="1" applyAlignment="1">
      <alignment vertical="center" shrinkToFit="1"/>
    </xf>
    <xf numFmtId="0" fontId="44" fillId="0" borderId="0" xfId="10" applyFont="1" applyAlignment="1">
      <alignment horizontal="center" vertical="center" wrapText="1"/>
    </xf>
    <xf numFmtId="0" fontId="42" fillId="2" borderId="0" xfId="10" applyFont="1" applyFill="1" applyAlignment="1" applyProtection="1">
      <alignment vertical="center" shrinkToFit="1"/>
      <protection locked="0"/>
    </xf>
    <xf numFmtId="0" fontId="0" fillId="2" borderId="0" xfId="0" applyFill="1" applyAlignment="1" applyProtection="1">
      <alignment vertical="center" shrinkToFit="1"/>
      <protection locked="0"/>
    </xf>
    <xf numFmtId="0" fontId="11" fillId="0" borderId="0" xfId="10" applyAlignment="1">
      <alignment horizontal="center" vertical="center" wrapText="1"/>
    </xf>
    <xf numFmtId="0" fontId="11" fillId="0" borderId="0" xfId="10" applyAlignment="1">
      <alignment horizontal="center" vertical="center"/>
    </xf>
    <xf numFmtId="0" fontId="38" fillId="2" borderId="0" xfId="0" applyFont="1" applyFill="1" applyAlignment="1" applyProtection="1">
      <alignment horizontal="left" vertical="center" shrinkToFit="1"/>
      <protection locked="0"/>
    </xf>
    <xf numFmtId="0" fontId="0" fillId="2" borderId="0" xfId="0" applyFill="1" applyAlignment="1" applyProtection="1">
      <alignment horizontal="left" vertical="center"/>
      <protection locked="0"/>
    </xf>
    <xf numFmtId="0" fontId="42" fillId="0" borderId="2" xfId="10" applyFont="1" applyBorder="1">
      <alignment vertical="center"/>
    </xf>
    <xf numFmtId="0" fontId="42" fillId="0" borderId="5" xfId="10" applyFont="1" applyBorder="1">
      <alignment vertical="center"/>
    </xf>
    <xf numFmtId="0" fontId="42" fillId="2" borderId="2" xfId="10" applyFont="1" applyFill="1" applyBorder="1" applyAlignment="1" applyProtection="1">
      <alignment horizontal="left" vertical="center" wrapText="1"/>
      <protection locked="0"/>
    </xf>
    <xf numFmtId="0" fontId="42" fillId="2" borderId="5" xfId="10" applyFont="1" applyFill="1" applyBorder="1" applyAlignment="1" applyProtection="1">
      <alignment horizontal="left" vertical="center" wrapText="1"/>
      <protection locked="0"/>
    </xf>
    <xf numFmtId="0" fontId="42" fillId="0" borderId="6" xfId="10" applyFont="1" applyBorder="1">
      <alignment vertical="center"/>
    </xf>
    <xf numFmtId="0" fontId="69" fillId="0" borderId="0" xfId="10" applyFont="1" applyAlignment="1">
      <alignment horizontal="center" vertical="center"/>
    </xf>
    <xf numFmtId="0" fontId="42" fillId="2" borderId="0" xfId="10" applyFont="1" applyFill="1" applyAlignment="1" applyProtection="1">
      <alignment horizontal="center" vertical="center" shrinkToFit="1"/>
      <protection locked="0"/>
    </xf>
    <xf numFmtId="0" fontId="42" fillId="0" borderId="0" xfId="10" applyFont="1" applyAlignment="1">
      <alignment horizontal="center" vertical="center" shrinkToFit="1"/>
    </xf>
    <xf numFmtId="0" fontId="42" fillId="0" borderId="0" xfId="10" applyFont="1" applyAlignment="1">
      <alignment horizontal="right" vertical="center"/>
    </xf>
    <xf numFmtId="0" fontId="22" fillId="0" borderId="0" xfId="10" applyFont="1" applyAlignment="1">
      <alignment horizontal="left" vertical="top" wrapText="1"/>
    </xf>
    <xf numFmtId="0" fontId="42" fillId="2" borderId="0" xfId="10" applyFont="1" applyFill="1" applyAlignment="1" applyProtection="1">
      <alignment horizontal="right" vertical="center" shrinkToFit="1"/>
      <protection locked="0"/>
    </xf>
    <xf numFmtId="0" fontId="17" fillId="2" borderId="2" xfId="10" applyFon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38" fillId="0" borderId="10" xfId="10" applyFont="1" applyBorder="1" applyAlignment="1">
      <alignment horizontal="center" vertical="center"/>
    </xf>
    <xf numFmtId="0" fontId="42" fillId="0" borderId="2" xfId="10" applyFont="1" applyBorder="1" applyAlignment="1">
      <alignment vertical="center" wrapText="1"/>
    </xf>
    <xf numFmtId="0" fontId="42" fillId="0" borderId="10" xfId="10" applyFont="1" applyBorder="1">
      <alignment vertical="center"/>
    </xf>
    <xf numFmtId="0" fontId="42" fillId="0" borderId="11" xfId="10" applyFont="1" applyBorder="1">
      <alignment vertical="center"/>
    </xf>
    <xf numFmtId="0" fontId="42" fillId="2" borderId="10" xfId="10" applyFont="1" applyFill="1" applyBorder="1" applyAlignment="1" applyProtection="1">
      <alignment horizontal="center" vertical="center" shrinkToFit="1"/>
      <protection locked="0"/>
    </xf>
    <xf numFmtId="0" fontId="42" fillId="2" borderId="2" xfId="10" applyFont="1" applyFill="1" applyBorder="1" applyAlignment="1" applyProtection="1">
      <alignment vertical="center" wrapText="1"/>
      <protection locked="0"/>
    </xf>
    <xf numFmtId="0" fontId="42" fillId="2" borderId="5" xfId="10" applyFont="1" applyFill="1" applyBorder="1" applyAlignment="1" applyProtection="1">
      <alignment vertical="center" wrapText="1"/>
      <protection locked="0"/>
    </xf>
    <xf numFmtId="0" fontId="42" fillId="0" borderId="7" xfId="10" applyFont="1" applyBorder="1">
      <alignment vertical="center"/>
    </xf>
    <xf numFmtId="0" fontId="42" fillId="0" borderId="0" xfId="10" applyFont="1">
      <alignment vertical="center"/>
    </xf>
    <xf numFmtId="0" fontId="42" fillId="0" borderId="9" xfId="10" applyFont="1" applyBorder="1">
      <alignment vertical="center"/>
    </xf>
    <xf numFmtId="0" fontId="38" fillId="0" borderId="10" xfId="10" applyFont="1" applyBorder="1" applyAlignment="1">
      <alignment horizontal="center" vertical="top"/>
    </xf>
    <xf numFmtId="0" fontId="42" fillId="0" borderId="6" xfId="10" applyFont="1" applyBorder="1" applyAlignment="1">
      <alignment horizontal="center" vertical="center"/>
    </xf>
    <xf numFmtId="0" fontId="42" fillId="2" borderId="6" xfId="10" applyFont="1" applyFill="1" applyBorder="1" applyAlignment="1" applyProtection="1">
      <alignment vertical="center" shrinkToFit="1"/>
      <protection locked="0"/>
    </xf>
    <xf numFmtId="0" fontId="42" fillId="2" borderId="7" xfId="10" applyFont="1" applyFill="1" applyBorder="1" applyAlignment="1" applyProtection="1">
      <alignment vertical="center" shrinkToFit="1"/>
      <protection locked="0"/>
    </xf>
    <xf numFmtId="0" fontId="42" fillId="2" borderId="9" xfId="10" applyFont="1" applyFill="1" applyBorder="1" applyAlignment="1" applyProtection="1">
      <alignment vertical="center" shrinkToFit="1"/>
      <protection locked="0"/>
    </xf>
    <xf numFmtId="0" fontId="43" fillId="0" borderId="0" xfId="10" applyFont="1" applyAlignment="1">
      <alignment horizontal="center" vertical="center" wrapText="1"/>
    </xf>
    <xf numFmtId="0" fontId="42" fillId="2" borderId="10" xfId="10" applyFont="1" applyFill="1" applyBorder="1" applyAlignment="1" applyProtection="1">
      <alignment vertical="center" shrinkToFit="1"/>
      <protection locked="0"/>
    </xf>
    <xf numFmtId="0" fontId="42" fillId="2" borderId="11" xfId="10" applyFont="1" applyFill="1" applyBorder="1" applyAlignment="1" applyProtection="1">
      <alignment vertical="center" shrinkToFit="1"/>
      <protection locked="0"/>
    </xf>
    <xf numFmtId="0" fontId="42" fillId="2" borderId="0" xfId="10" applyFont="1" applyFill="1" applyAlignment="1">
      <alignment vertical="center" shrinkToFit="1"/>
    </xf>
    <xf numFmtId="0" fontId="0" fillId="2" borderId="0" xfId="0" applyFill="1" applyAlignment="1">
      <alignment vertical="center" shrinkToFit="1"/>
    </xf>
    <xf numFmtId="0" fontId="38" fillId="0" borderId="0" xfId="10" applyFont="1" applyAlignment="1">
      <alignment horizontal="center" vertical="center" shrinkToFit="1"/>
    </xf>
    <xf numFmtId="0" fontId="38" fillId="0" borderId="0" xfId="10" applyFont="1">
      <alignment vertical="center"/>
    </xf>
    <xf numFmtId="0" fontId="42" fillId="0" borderId="5" xfId="10" applyFont="1" applyBorder="1" applyAlignment="1">
      <alignment vertical="center" wrapText="1"/>
    </xf>
    <xf numFmtId="0" fontId="17" fillId="2" borderId="2" xfId="10" applyFont="1" applyFill="1" applyBorder="1" applyAlignment="1" applyProtection="1">
      <alignment vertical="center" wrapText="1"/>
      <protection locked="0"/>
    </xf>
    <xf numFmtId="0" fontId="17" fillId="2" borderId="5" xfId="10" applyFont="1" applyFill="1" applyBorder="1" applyAlignment="1" applyProtection="1">
      <alignment vertical="center" wrapText="1"/>
      <protection locked="0"/>
    </xf>
    <xf numFmtId="0" fontId="42" fillId="0" borderId="1" xfId="10" applyFont="1" applyBorder="1" applyAlignment="1">
      <alignment horizontal="center"/>
    </xf>
    <xf numFmtId="0" fontId="42" fillId="0" borderId="6" xfId="10" applyFont="1" applyBorder="1" applyAlignment="1">
      <alignment horizontal="center"/>
    </xf>
    <xf numFmtId="0" fontId="42" fillId="0" borderId="7" xfId="10" applyFont="1" applyBorder="1" applyAlignment="1">
      <alignment horizontal="center"/>
    </xf>
    <xf numFmtId="0" fontId="42" fillId="0" borderId="1" xfId="10" applyFont="1" applyBorder="1" applyAlignment="1">
      <alignment horizontal="center" wrapText="1"/>
    </xf>
    <xf numFmtId="0" fontId="42" fillId="0" borderId="6" xfId="10" applyFont="1" applyBorder="1" applyAlignment="1">
      <alignment horizontal="center" wrapText="1"/>
    </xf>
    <xf numFmtId="0" fontId="42" fillId="0" borderId="7" xfId="10" applyFont="1" applyBorder="1" applyAlignment="1">
      <alignment horizontal="center" wrapText="1"/>
    </xf>
    <xf numFmtId="0" fontId="38" fillId="2" borderId="3" xfId="10" applyFont="1" applyFill="1" applyBorder="1" applyAlignment="1" applyProtection="1">
      <alignment vertical="center" wrapText="1" shrinkToFit="1"/>
      <protection locked="0"/>
    </xf>
    <xf numFmtId="0" fontId="38" fillId="2" borderId="2" xfId="10" applyFont="1" applyFill="1" applyBorder="1" applyAlignment="1" applyProtection="1">
      <alignment vertical="center" wrapText="1" shrinkToFit="1"/>
      <protection locked="0"/>
    </xf>
    <xf numFmtId="0" fontId="38" fillId="2" borderId="5" xfId="10" applyFont="1" applyFill="1" applyBorder="1" applyAlignment="1" applyProtection="1">
      <alignment vertical="center" wrapText="1" shrinkToFit="1"/>
      <protection locked="0"/>
    </xf>
    <xf numFmtId="0" fontId="17" fillId="2" borderId="3" xfId="10" applyFont="1" applyFill="1" applyBorder="1" applyAlignment="1" applyProtection="1">
      <alignment vertical="center" wrapText="1" shrinkToFit="1"/>
      <protection locked="0"/>
    </xf>
    <xf numFmtId="0" fontId="17" fillId="2" borderId="2" xfId="10" applyFont="1" applyFill="1" applyBorder="1" applyAlignment="1" applyProtection="1">
      <alignment vertical="center" wrapText="1" shrinkToFit="1"/>
      <protection locked="0"/>
    </xf>
    <xf numFmtId="0" fontId="17" fillId="2" borderId="5" xfId="10" applyFont="1" applyFill="1" applyBorder="1" applyAlignment="1" applyProtection="1">
      <alignment vertical="center" wrapText="1" shrinkToFit="1"/>
      <protection locked="0"/>
    </xf>
    <xf numFmtId="0" fontId="38" fillId="2" borderId="3" xfId="10" applyFont="1" applyFill="1" applyBorder="1" applyAlignment="1" applyProtection="1">
      <alignment vertical="center" wrapText="1"/>
      <protection locked="0"/>
    </xf>
    <xf numFmtId="0" fontId="38" fillId="2" borderId="2" xfId="10" applyFont="1" applyFill="1" applyBorder="1" applyAlignment="1" applyProtection="1">
      <alignment vertical="center" wrapText="1"/>
      <protection locked="0"/>
    </xf>
    <xf numFmtId="0" fontId="38" fillId="2" borderId="5" xfId="10" applyFont="1" applyFill="1" applyBorder="1" applyAlignment="1" applyProtection="1">
      <alignment vertical="center" wrapText="1"/>
      <protection locked="0"/>
    </xf>
    <xf numFmtId="0" fontId="17" fillId="2" borderId="3" xfId="10" applyFont="1" applyFill="1" applyBorder="1" applyAlignment="1" applyProtection="1">
      <alignment vertical="center" wrapText="1"/>
      <protection locked="0"/>
    </xf>
    <xf numFmtId="0" fontId="42" fillId="0" borderId="4" xfId="10" applyFont="1" applyBorder="1" applyAlignment="1">
      <alignment horizontal="center" vertical="center"/>
    </xf>
    <xf numFmtId="0" fontId="42" fillId="0" borderId="10" xfId="10" applyFont="1" applyBorder="1" applyAlignment="1">
      <alignment horizontal="center" vertical="center"/>
    </xf>
    <xf numFmtId="0" fontId="42" fillId="0" borderId="11" xfId="10" applyFont="1" applyBorder="1" applyAlignment="1">
      <alignment horizontal="center" vertical="center"/>
    </xf>
    <xf numFmtId="0" fontId="42" fillId="0" borderId="4" xfId="10" applyFont="1" applyBorder="1" applyAlignment="1">
      <alignment horizontal="center" vertical="center" wrapText="1"/>
    </xf>
    <xf numFmtId="0" fontId="42" fillId="0" borderId="10" xfId="10" applyFont="1" applyBorder="1" applyAlignment="1">
      <alignment horizontal="center" vertical="center" wrapText="1"/>
    </xf>
    <xf numFmtId="0" fontId="42" fillId="0" borderId="11" xfId="10" applyFont="1" applyBorder="1" applyAlignment="1">
      <alignment horizontal="center" vertical="center" wrapText="1"/>
    </xf>
    <xf numFmtId="0" fontId="72" fillId="0" borderId="0" xfId="10" applyFont="1" applyAlignment="1">
      <alignment horizontal="center" vertical="center" wrapText="1"/>
    </xf>
    <xf numFmtId="0" fontId="22" fillId="2" borderId="2" xfId="10" applyFont="1" applyFill="1" applyBorder="1" applyAlignment="1" applyProtection="1">
      <alignment vertical="center" wrapText="1"/>
      <protection locked="0"/>
    </xf>
    <xf numFmtId="0" fontId="22" fillId="2" borderId="5" xfId="10" applyFont="1" applyFill="1" applyBorder="1" applyAlignment="1" applyProtection="1">
      <alignment vertical="center" wrapText="1"/>
      <protection locked="0"/>
    </xf>
    <xf numFmtId="0" fontId="94" fillId="2" borderId="0" xfId="0" applyFont="1" applyFill="1" applyAlignment="1" applyProtection="1">
      <alignment vertical="center" shrinkToFit="1"/>
      <protection locked="0"/>
    </xf>
    <xf numFmtId="0" fontId="81" fillId="0" borderId="0" xfId="15" applyFont="1" applyAlignment="1">
      <alignment horizontal="center" vertical="center"/>
    </xf>
    <xf numFmtId="0" fontId="38" fillId="2" borderId="0" xfId="0" applyFont="1" applyFill="1" applyAlignment="1" applyProtection="1">
      <alignment vertical="center" shrinkToFit="1"/>
      <protection locked="0"/>
    </xf>
    <xf numFmtId="0" fontId="95" fillId="0" borderId="0" xfId="15" applyFont="1" applyAlignment="1">
      <alignment horizontal="center" vertical="center" wrapText="1"/>
    </xf>
    <xf numFmtId="0" fontId="42" fillId="0" borderId="2" xfId="15" applyFont="1" applyBorder="1">
      <alignment vertical="center"/>
    </xf>
    <xf numFmtId="0" fontId="42" fillId="0" borderId="5" xfId="15" applyFont="1" applyBorder="1">
      <alignment vertical="center"/>
    </xf>
    <xf numFmtId="0" fontId="42" fillId="0" borderId="6" xfId="15" applyFont="1" applyBorder="1">
      <alignment vertical="center"/>
    </xf>
    <xf numFmtId="0" fontId="42" fillId="0" borderId="7" xfId="15" applyFont="1" applyBorder="1">
      <alignment vertical="center"/>
    </xf>
    <xf numFmtId="0" fontId="42" fillId="0" borderId="0" xfId="15" applyFont="1">
      <alignment vertical="center"/>
    </xf>
    <xf numFmtId="0" fontId="42" fillId="0" borderId="9" xfId="15" applyFont="1" applyBorder="1">
      <alignment vertical="center"/>
    </xf>
    <xf numFmtId="0" fontId="42" fillId="0" borderId="10" xfId="15" applyFont="1" applyBorder="1">
      <alignment vertical="center"/>
    </xf>
    <xf numFmtId="0" fontId="42" fillId="0" borderId="11" xfId="15" applyFont="1" applyBorder="1">
      <alignment vertical="center"/>
    </xf>
    <xf numFmtId="184" fontId="31" fillId="2" borderId="0" xfId="15" applyNumberFormat="1" applyFont="1" applyFill="1" applyAlignment="1" applyProtection="1">
      <alignment horizontal="center" vertical="center" shrinkToFit="1"/>
      <protection locked="0"/>
    </xf>
    <xf numFmtId="184" fontId="31" fillId="2" borderId="10" xfId="15" applyNumberFormat="1" applyFont="1" applyFill="1" applyBorder="1" applyAlignment="1" applyProtection="1">
      <alignment horizontal="center" vertical="center" shrinkToFit="1"/>
      <protection locked="0"/>
    </xf>
    <xf numFmtId="0" fontId="42" fillId="0" borderId="6" xfId="15" applyFont="1" applyBorder="1" applyAlignment="1">
      <alignment vertical="center" wrapText="1"/>
    </xf>
    <xf numFmtId="0" fontId="42" fillId="0" borderId="7" xfId="15" applyFont="1" applyBorder="1" applyAlignment="1">
      <alignment vertical="center" wrapText="1"/>
    </xf>
    <xf numFmtId="0" fontId="42" fillId="0" borderId="0" xfId="15" applyFont="1" applyAlignment="1">
      <alignment vertical="center" wrapText="1"/>
    </xf>
    <xf numFmtId="0" fontId="42" fillId="0" borderId="9" xfId="15" applyFont="1" applyBorder="1" applyAlignment="1">
      <alignment vertical="center" wrapText="1"/>
    </xf>
    <xf numFmtId="0" fontId="42" fillId="0" borderId="10" xfId="15" applyFont="1" applyBorder="1" applyAlignment="1">
      <alignment vertical="center" wrapText="1"/>
    </xf>
    <xf numFmtId="0" fontId="42" fillId="0" borderId="11" xfId="15" applyFont="1" applyBorder="1" applyAlignment="1">
      <alignment vertical="center" wrapText="1"/>
    </xf>
    <xf numFmtId="0" fontId="42" fillId="0" borderId="1" xfId="15" applyFont="1" applyBorder="1">
      <alignment vertical="center"/>
    </xf>
    <xf numFmtId="0" fontId="38" fillId="0" borderId="6" xfId="15" applyFont="1" applyBorder="1">
      <alignment vertical="center"/>
    </xf>
    <xf numFmtId="0" fontId="42" fillId="0" borderId="2" xfId="15" applyFont="1" applyBorder="1" applyAlignment="1">
      <alignment vertical="center" wrapText="1"/>
    </xf>
    <xf numFmtId="0" fontId="42" fillId="0" borderId="5" xfId="15" applyFont="1" applyBorder="1" applyAlignment="1">
      <alignment vertical="center" wrapText="1"/>
    </xf>
    <xf numFmtId="184" fontId="31" fillId="2" borderId="2" xfId="15" applyNumberFormat="1" applyFont="1" applyFill="1" applyBorder="1" applyAlignment="1" applyProtection="1">
      <alignment horizontal="center" vertical="center" shrinkToFit="1"/>
      <protection locked="0"/>
    </xf>
    <xf numFmtId="0" fontId="17" fillId="0" borderId="0" xfId="15" applyFont="1" applyAlignment="1">
      <alignment horizontal="left" vertical="top" wrapText="1"/>
    </xf>
    <xf numFmtId="0" fontId="38" fillId="0" borderId="10" xfId="15" applyFont="1" applyBorder="1" applyAlignment="1">
      <alignment horizontal="center" vertical="top"/>
    </xf>
    <xf numFmtId="0" fontId="42" fillId="2" borderId="10" xfId="15" applyFont="1" applyFill="1" applyBorder="1" applyAlignment="1" applyProtection="1">
      <alignment horizontal="center" vertical="center" shrinkToFit="1"/>
      <protection locked="0"/>
    </xf>
    <xf numFmtId="0" fontId="38" fillId="2" borderId="10" xfId="15" applyFont="1" applyFill="1" applyBorder="1" applyAlignment="1" applyProtection="1">
      <alignment vertical="center" shrinkToFit="1"/>
      <protection locked="0"/>
    </xf>
    <xf numFmtId="0" fontId="42" fillId="2" borderId="2" xfId="14" applyFont="1" applyFill="1" applyBorder="1" applyAlignment="1" applyProtection="1">
      <alignment vertical="center" shrinkToFit="1"/>
      <protection locked="0"/>
    </xf>
    <xf numFmtId="0" fontId="38" fillId="2" borderId="2" xfId="0" applyFont="1" applyFill="1" applyBorder="1" applyAlignment="1" applyProtection="1">
      <alignment vertical="center" shrinkToFit="1"/>
      <protection locked="0"/>
    </xf>
    <xf numFmtId="0" fontId="38" fillId="2" borderId="5" xfId="0" applyFont="1" applyFill="1" applyBorder="1" applyAlignment="1" applyProtection="1">
      <alignment vertical="center" shrinkToFit="1"/>
      <protection locked="0"/>
    </xf>
    <xf numFmtId="0" fontId="42" fillId="2" borderId="3" xfId="14" applyFont="1" applyFill="1" applyBorder="1" applyAlignment="1" applyProtection="1">
      <alignment vertical="center" shrinkToFit="1"/>
      <protection locked="0"/>
    </xf>
    <xf numFmtId="0" fontId="69" fillId="0" borderId="0" xfId="15" applyFont="1" applyAlignment="1">
      <alignment horizontal="center" vertical="center"/>
    </xf>
    <xf numFmtId="0" fontId="43" fillId="0" borderId="0" xfId="15" applyFont="1" applyAlignment="1">
      <alignment horizontal="center" vertical="center" wrapText="1"/>
    </xf>
    <xf numFmtId="0" fontId="38" fillId="0" borderId="0" xfId="15" applyFont="1" applyAlignment="1">
      <alignment horizontal="center" vertical="center"/>
    </xf>
    <xf numFmtId="0" fontId="42" fillId="0" borderId="3" xfId="15" applyFont="1" applyBorder="1" applyAlignment="1">
      <alignment horizontal="center" vertical="center"/>
    </xf>
    <xf numFmtId="0" fontId="42" fillId="0" borderId="2" xfId="15" applyFont="1" applyBorder="1" applyAlignment="1">
      <alignment horizontal="center" vertical="center"/>
    </xf>
    <xf numFmtId="0" fontId="42" fillId="0" borderId="5" xfId="15" applyFont="1" applyBorder="1" applyAlignment="1">
      <alignment horizontal="center" vertical="center"/>
    </xf>
    <xf numFmtId="0" fontId="42" fillId="2" borderId="4" xfId="15" applyFont="1" applyFill="1" applyBorder="1" applyAlignment="1" applyProtection="1">
      <alignment vertical="center" shrinkToFit="1"/>
      <protection locked="0"/>
    </xf>
    <xf numFmtId="0" fontId="42" fillId="2" borderId="10" xfId="15" applyFont="1" applyFill="1" applyBorder="1" applyAlignment="1" applyProtection="1">
      <alignment vertical="center" shrinkToFit="1"/>
      <protection locked="0"/>
    </xf>
    <xf numFmtId="0" fontId="42" fillId="2" borderId="11" xfId="15" applyFont="1" applyFill="1" applyBorder="1" applyAlignment="1" applyProtection="1">
      <alignment vertical="center" shrinkToFit="1"/>
      <protection locked="0"/>
    </xf>
    <xf numFmtId="0" fontId="74" fillId="0" borderId="0" xfId="15" applyFont="1" applyAlignment="1">
      <alignment horizontal="center" vertical="center" wrapText="1"/>
    </xf>
    <xf numFmtId="0" fontId="17" fillId="2" borderId="0" xfId="15" applyFont="1" applyFill="1" applyAlignment="1" applyProtection="1">
      <alignment horizontal="center" vertical="center" shrinkToFit="1"/>
      <protection locked="0"/>
    </xf>
    <xf numFmtId="0" fontId="10" fillId="0" borderId="0" xfId="15" applyAlignment="1" applyProtection="1">
      <alignment horizontal="center" vertical="center" shrinkToFit="1"/>
      <protection locked="0"/>
    </xf>
    <xf numFmtId="0" fontId="38" fillId="0" borderId="0" xfId="15" applyFont="1" applyAlignment="1">
      <alignment horizontal="center" vertical="center" shrinkToFit="1"/>
    </xf>
    <xf numFmtId="0" fontId="38" fillId="0" borderId="0" xfId="15" applyFont="1">
      <alignment vertical="center"/>
    </xf>
    <xf numFmtId="0" fontId="42" fillId="2" borderId="10" xfId="15" applyFont="1" applyFill="1" applyBorder="1" applyAlignment="1">
      <alignment horizontal="center" vertical="center" shrinkToFit="1"/>
    </xf>
    <xf numFmtId="0" fontId="10" fillId="2" borderId="10" xfId="15" applyFill="1" applyBorder="1" applyAlignment="1">
      <alignment vertical="center" shrinkToFit="1"/>
    </xf>
    <xf numFmtId="0" fontId="80" fillId="6" borderId="10" xfId="15" applyFont="1" applyFill="1" applyBorder="1" applyAlignment="1">
      <alignment horizontal="left" vertical="center" wrapText="1"/>
    </xf>
    <xf numFmtId="0" fontId="83" fillId="6" borderId="13" xfId="15" applyFont="1" applyFill="1" applyBorder="1" applyAlignment="1">
      <alignment vertical="center" wrapText="1"/>
    </xf>
    <xf numFmtId="0" fontId="42" fillId="2" borderId="2" xfId="15" applyFont="1" applyFill="1" applyBorder="1" applyAlignment="1">
      <alignment vertical="center" shrinkToFit="1"/>
    </xf>
    <xf numFmtId="0" fontId="0" fillId="2" borderId="2" xfId="0" applyFill="1" applyBorder="1" applyAlignment="1">
      <alignment vertical="center" shrinkToFit="1"/>
    </xf>
    <xf numFmtId="0" fontId="38" fillId="0" borderId="13" xfId="15" applyFont="1" applyBorder="1" applyAlignment="1">
      <alignment horizontal="center" vertical="center"/>
    </xf>
    <xf numFmtId="0" fontId="38" fillId="2" borderId="3" xfId="15" applyFont="1" applyFill="1" applyBorder="1" applyAlignment="1" applyProtection="1">
      <alignment horizontal="left" vertical="center" wrapText="1" shrinkToFit="1"/>
      <protection locked="0"/>
    </xf>
    <xf numFmtId="0" fontId="38" fillId="2" borderId="2" xfId="15" applyFont="1" applyFill="1" applyBorder="1" applyAlignment="1" applyProtection="1">
      <alignment horizontal="left" vertical="center" wrapText="1" shrinkToFit="1"/>
      <protection locked="0"/>
    </xf>
    <xf numFmtId="0" fontId="38" fillId="2" borderId="5" xfId="15" applyFont="1" applyFill="1" applyBorder="1" applyAlignment="1" applyProtection="1">
      <alignment horizontal="left" vertical="center" wrapText="1" shrinkToFit="1"/>
      <protection locked="0"/>
    </xf>
    <xf numFmtId="0" fontId="39" fillId="0" borderId="13" xfId="15" applyFont="1" applyBorder="1" applyAlignment="1">
      <alignment horizontal="center" vertical="center" textRotation="255"/>
    </xf>
    <xf numFmtId="0" fontId="42" fillId="0" borderId="4" xfId="15" applyFont="1" applyBorder="1" applyAlignment="1">
      <alignment horizontal="center" vertical="center" wrapText="1"/>
    </xf>
    <xf numFmtId="0" fontId="42" fillId="0" borderId="10" xfId="15" applyFont="1" applyBorder="1" applyAlignment="1">
      <alignment horizontal="center" vertical="center"/>
    </xf>
    <xf numFmtId="0" fontId="42" fillId="0" borderId="11" xfId="15" applyFont="1" applyBorder="1" applyAlignment="1">
      <alignment horizontal="center" vertical="center"/>
    </xf>
    <xf numFmtId="0" fontId="38" fillId="2" borderId="4" xfId="15" applyFont="1" applyFill="1" applyBorder="1" applyAlignment="1" applyProtection="1">
      <alignment vertical="center" shrinkToFit="1"/>
      <protection locked="0"/>
    </xf>
    <xf numFmtId="0" fontId="38" fillId="2" borderId="11" xfId="15" applyFont="1" applyFill="1" applyBorder="1" applyAlignment="1" applyProtection="1">
      <alignment vertical="center" shrinkToFit="1"/>
      <protection locked="0"/>
    </xf>
    <xf numFmtId="0" fontId="38" fillId="2" borderId="2" xfId="15" applyFont="1" applyFill="1" applyBorder="1" applyAlignment="1" applyProtection="1">
      <alignment horizontal="center" vertical="center" wrapText="1"/>
      <protection locked="0"/>
    </xf>
    <xf numFmtId="0" fontId="39" fillId="0" borderId="1" xfId="15" applyFont="1" applyBorder="1" applyAlignment="1">
      <alignment horizontal="center" vertical="center" textRotation="255"/>
    </xf>
    <xf numFmtId="0" fontId="39" fillId="0" borderId="6" xfId="15" applyFont="1" applyBorder="1" applyAlignment="1">
      <alignment horizontal="center" vertical="center" textRotation="255"/>
    </xf>
    <xf numFmtId="0" fontId="39" fillId="0" borderId="7" xfId="15" applyFont="1" applyBorder="1" applyAlignment="1">
      <alignment horizontal="center" vertical="center" textRotation="255"/>
    </xf>
    <xf numFmtId="0" fontId="39" fillId="0" borderId="8" xfId="15" applyFont="1" applyBorder="1" applyAlignment="1">
      <alignment horizontal="center" vertical="center" textRotation="255"/>
    </xf>
    <xf numFmtId="0" fontId="39" fillId="0" borderId="0" xfId="15" applyFont="1" applyAlignment="1">
      <alignment horizontal="center" vertical="center" textRotation="255"/>
    </xf>
    <xf numFmtId="0" fontId="39" fillId="0" borderId="9" xfId="15" applyFont="1" applyBorder="1" applyAlignment="1">
      <alignment horizontal="center" vertical="center" textRotation="255"/>
    </xf>
    <xf numFmtId="0" fontId="0" fillId="0" borderId="4" xfId="0" applyBorder="1" applyAlignment="1">
      <alignment horizontal="center" vertical="center" textRotation="255"/>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42" fillId="0" borderId="4" xfId="15" applyFont="1" applyBorder="1" applyAlignment="1">
      <alignment horizontal="center" vertical="center"/>
    </xf>
    <xf numFmtId="0" fontId="0" fillId="2" borderId="5" xfId="0" applyFill="1" applyBorder="1" applyAlignment="1">
      <alignment vertical="center" shrinkToFit="1"/>
    </xf>
    <xf numFmtId="0" fontId="78" fillId="0" borderId="0" xfId="15" applyFont="1" applyAlignment="1">
      <alignment horizontal="center" vertical="center" wrapText="1"/>
    </xf>
    <xf numFmtId="0" fontId="78" fillId="0" borderId="0" xfId="15" applyFont="1" applyAlignment="1">
      <alignment horizontal="center" vertical="center"/>
    </xf>
    <xf numFmtId="0" fontId="42" fillId="0" borderId="0" xfId="15" applyFont="1" applyAlignment="1">
      <alignment horizontal="center" vertical="center"/>
    </xf>
    <xf numFmtId="0" fontId="44" fillId="0" borderId="0" xfId="15" applyFont="1" applyAlignment="1">
      <alignment horizontal="center" vertical="center" wrapText="1"/>
    </xf>
    <xf numFmtId="0" fontId="42" fillId="2" borderId="2" xfId="15" applyFont="1" applyFill="1" applyBorder="1" applyAlignment="1" applyProtection="1">
      <alignment vertical="center" shrinkToFit="1"/>
      <protection locked="0"/>
    </xf>
    <xf numFmtId="0" fontId="42" fillId="2" borderId="5" xfId="15" applyFont="1" applyFill="1" applyBorder="1" applyAlignment="1" applyProtection="1">
      <alignment vertical="center" shrinkToFit="1"/>
      <protection locked="0"/>
    </xf>
    <xf numFmtId="0" fontId="42" fillId="2" borderId="2" xfId="15" applyFont="1" applyFill="1" applyBorder="1" applyAlignment="1" applyProtection="1">
      <alignment horizontal="center" vertical="center" shrinkToFit="1"/>
      <protection locked="0"/>
    </xf>
    <xf numFmtId="0" fontId="38" fillId="0" borderId="2" xfId="15" applyFont="1" applyBorder="1" applyAlignment="1" applyProtection="1">
      <alignment horizontal="center" vertical="center" shrinkToFit="1"/>
      <protection locked="0"/>
    </xf>
    <xf numFmtId="0" fontId="22" fillId="2" borderId="2" xfId="15" applyFont="1" applyFill="1" applyBorder="1" applyAlignment="1" applyProtection="1">
      <alignment vertical="center" shrinkToFit="1"/>
      <protection locked="0"/>
    </xf>
    <xf numFmtId="0" fontId="22" fillId="2" borderId="5" xfId="15" applyFont="1" applyFill="1" applyBorder="1" applyAlignment="1" applyProtection="1">
      <alignment vertical="center" shrinkToFit="1"/>
      <protection locked="0"/>
    </xf>
    <xf numFmtId="0" fontId="22" fillId="0" borderId="0" xfId="15" applyFont="1" applyAlignment="1">
      <alignment horizontal="left" vertical="top" wrapText="1"/>
    </xf>
    <xf numFmtId="0" fontId="38" fillId="0" borderId="0" xfId="15" applyFont="1" applyAlignment="1" applyProtection="1">
      <alignment horizontal="center" vertical="center" shrinkToFit="1"/>
      <protection locked="0"/>
    </xf>
    <xf numFmtId="0" fontId="38" fillId="0" borderId="0" xfId="15" applyFont="1" applyAlignment="1">
      <alignment horizontal="center" vertical="center" wrapText="1"/>
    </xf>
    <xf numFmtId="184" fontId="50" fillId="3" borderId="41" xfId="0" applyNumberFormat="1" applyFont="1" applyFill="1" applyBorder="1" applyAlignment="1">
      <alignment horizontal="center" vertical="center" shrinkToFit="1"/>
    </xf>
    <xf numFmtId="184" fontId="50" fillId="3" borderId="40" xfId="0" applyNumberFormat="1" applyFont="1" applyFill="1" applyBorder="1" applyAlignment="1">
      <alignment horizontal="center" vertical="center" shrinkToFit="1"/>
    </xf>
    <xf numFmtId="0" fontId="47" fillId="0" borderId="0" xfId="0" applyFont="1" applyAlignment="1">
      <alignment horizontal="right" vertical="center"/>
    </xf>
    <xf numFmtId="0" fontId="47" fillId="0" borderId="0" xfId="0" applyFont="1" applyAlignment="1">
      <alignment horizontal="center" vertical="center"/>
    </xf>
    <xf numFmtId="184" fontId="42" fillId="3" borderId="18" xfId="0" applyNumberFormat="1" applyFont="1" applyFill="1" applyBorder="1" applyAlignment="1">
      <alignment vertical="center" shrinkToFit="1"/>
    </xf>
    <xf numFmtId="0" fontId="42" fillId="0" borderId="17" xfId="0" applyFont="1" applyBorder="1" applyAlignment="1">
      <alignment horizontal="center" vertical="center" textRotation="255"/>
    </xf>
    <xf numFmtId="0" fontId="42" fillId="0" borderId="29" xfId="0" applyFont="1" applyBorder="1" applyAlignment="1">
      <alignment horizontal="center" vertical="center" textRotation="255"/>
    </xf>
    <xf numFmtId="0" fontId="42" fillId="0" borderId="12" xfId="0" applyFont="1" applyBorder="1" applyAlignment="1">
      <alignment horizontal="center" vertical="center" textRotation="255"/>
    </xf>
    <xf numFmtId="184" fontId="42" fillId="3" borderId="20" xfId="0" applyNumberFormat="1" applyFont="1" applyFill="1" applyBorder="1" applyAlignment="1">
      <alignment vertical="center" shrinkToFit="1"/>
    </xf>
    <xf numFmtId="0" fontId="0" fillId="0" borderId="29" xfId="0" applyBorder="1" applyAlignment="1">
      <alignment horizontal="center" vertical="center" textRotation="255"/>
    </xf>
    <xf numFmtId="0" fontId="0" fillId="0" borderId="12" xfId="0" applyBorder="1" applyAlignment="1">
      <alignment horizontal="center" vertical="center" textRotation="255"/>
    </xf>
    <xf numFmtId="184" fontId="41" fillId="0" borderId="33" xfId="0" applyNumberFormat="1" applyFont="1" applyBorder="1" applyAlignment="1">
      <alignment horizontal="center" vertical="center" shrinkToFit="1"/>
    </xf>
    <xf numFmtId="184" fontId="41" fillId="0" borderId="34" xfId="0" applyNumberFormat="1" applyFont="1" applyBorder="1" applyAlignment="1">
      <alignment horizontal="center" vertical="center" shrinkToFit="1"/>
    </xf>
    <xf numFmtId="184" fontId="50" fillId="3" borderId="14" xfId="0" applyNumberFormat="1" applyFont="1" applyFill="1" applyBorder="1" applyAlignment="1">
      <alignment horizontal="center" vertical="center" shrinkToFit="1"/>
    </xf>
    <xf numFmtId="184" fontId="50" fillId="3" borderId="35" xfId="0" applyNumberFormat="1" applyFont="1" applyFill="1" applyBorder="1" applyAlignment="1">
      <alignment horizontal="center" vertical="center" shrinkToFit="1"/>
    </xf>
    <xf numFmtId="184" fontId="50" fillId="3" borderId="15" xfId="0" applyNumberFormat="1" applyFont="1" applyFill="1" applyBorder="1" applyAlignment="1">
      <alignment horizontal="center" vertical="center" shrinkToFit="1"/>
    </xf>
    <xf numFmtId="184" fontId="50" fillId="3" borderId="27" xfId="0" applyNumberFormat="1" applyFont="1" applyFill="1" applyBorder="1" applyAlignment="1">
      <alignment horizontal="center" vertical="center" shrinkToFit="1"/>
    </xf>
    <xf numFmtId="0" fontId="42" fillId="0" borderId="17" xfId="0" applyFont="1" applyBorder="1" applyAlignment="1">
      <alignment horizontal="center" vertical="center" textRotation="255" wrapText="1"/>
    </xf>
    <xf numFmtId="0" fontId="42" fillId="0" borderId="12" xfId="0" applyFont="1" applyBorder="1" applyAlignment="1">
      <alignment horizontal="center" vertical="center" textRotation="255" wrapText="1"/>
    </xf>
    <xf numFmtId="184" fontId="42" fillId="3" borderId="19" xfId="0" applyNumberFormat="1" applyFont="1" applyFill="1" applyBorder="1" applyAlignment="1">
      <alignment vertical="center" shrinkToFit="1"/>
    </xf>
    <xf numFmtId="0" fontId="42" fillId="0" borderId="17" xfId="0" applyFont="1" applyBorder="1" applyAlignment="1">
      <alignment horizontal="center" vertical="center" textRotation="255" shrinkToFit="1"/>
    </xf>
    <xf numFmtId="0" fontId="42" fillId="0" borderId="12" xfId="0" applyFont="1" applyBorder="1" applyAlignment="1">
      <alignment horizontal="center" vertical="center" textRotation="255" shrinkToFit="1"/>
    </xf>
    <xf numFmtId="184" fontId="42" fillId="3" borderId="28" xfId="0" applyNumberFormat="1" applyFont="1" applyFill="1" applyBorder="1" applyAlignment="1">
      <alignment vertical="center" shrinkToFit="1"/>
    </xf>
    <xf numFmtId="184" fontId="50" fillId="3" borderId="42" xfId="0" applyNumberFormat="1" applyFont="1" applyFill="1" applyBorder="1" applyAlignment="1">
      <alignment horizontal="center" vertical="center" shrinkToFit="1"/>
    </xf>
    <xf numFmtId="184" fontId="50" fillId="3" borderId="43" xfId="0" applyNumberFormat="1" applyFont="1" applyFill="1" applyBorder="1" applyAlignment="1">
      <alignment horizontal="center" vertical="center" shrinkToFit="1"/>
    </xf>
    <xf numFmtId="0" fontId="42" fillId="0" borderId="17"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13" xfId="0" applyFont="1" applyBorder="1" applyAlignment="1">
      <alignment horizontal="center" vertical="center" textRotation="255"/>
    </xf>
    <xf numFmtId="0" fontId="42" fillId="0" borderId="13" xfId="0" applyFont="1" applyBorder="1" applyAlignment="1">
      <alignment horizontal="center" vertical="center"/>
    </xf>
    <xf numFmtId="0" fontId="44" fillId="0" borderId="17" xfId="0" applyFont="1" applyBorder="1" applyAlignment="1">
      <alignment horizontal="center" vertical="center" wrapText="1"/>
    </xf>
    <xf numFmtId="184" fontId="50" fillId="3" borderId="42" xfId="0" applyNumberFormat="1" applyFont="1" applyFill="1" applyBorder="1" applyAlignment="1">
      <alignment horizontal="center" vertical="center"/>
    </xf>
    <xf numFmtId="184" fontId="50" fillId="3" borderId="43" xfId="0" applyNumberFormat="1" applyFont="1" applyFill="1" applyBorder="1" applyAlignment="1">
      <alignment horizontal="center" vertical="center"/>
    </xf>
  </cellXfs>
  <cellStyles count="36">
    <cellStyle name="パーセント" xfId="32" builtinId="5"/>
    <cellStyle name="パーセント 2" xfId="26" xr:uid="{00000000-0005-0000-0000-000001000000}"/>
    <cellStyle name="ハイパーリンク" xfId="1" builtinId="8"/>
    <cellStyle name="ハイパーリンク 2" xfId="13" xr:uid="{00000000-0005-0000-0000-000003000000}"/>
    <cellStyle name="桁区切り" xfId="2" builtinId="6"/>
    <cellStyle name="桁区切り 2" xfId="11" xr:uid="{00000000-0005-0000-0000-000005000000}"/>
    <cellStyle name="桁区切り 2 10" xfId="3" xr:uid="{00000000-0005-0000-0000-000006000000}"/>
    <cellStyle name="桁区切り 2 2" xfId="25" xr:uid="{00000000-0005-0000-0000-000007000000}"/>
    <cellStyle name="桁区切り 2 2 2" xfId="35" xr:uid="{00000000-0005-0000-0000-000008000000}"/>
    <cellStyle name="桁区切り 3" xfId="16" xr:uid="{00000000-0005-0000-0000-000009000000}"/>
    <cellStyle name="桁区切り 4" xfId="20" xr:uid="{00000000-0005-0000-0000-00000A000000}"/>
    <cellStyle name="桁区切り 5" xfId="31" xr:uid="{00000000-0005-0000-0000-00000B000000}"/>
    <cellStyle name="標準" xfId="0" builtinId="0"/>
    <cellStyle name="標準 10" xfId="23" xr:uid="{00000000-0005-0000-0000-00000D000000}"/>
    <cellStyle name="標準 11" xfId="27" xr:uid="{00000000-0005-0000-0000-00000E000000}"/>
    <cellStyle name="標準 11 2" xfId="29" xr:uid="{00000000-0005-0000-0000-00000F000000}"/>
    <cellStyle name="標準 12" xfId="28" xr:uid="{00000000-0005-0000-0000-000010000000}"/>
    <cellStyle name="標準 13" xfId="30" xr:uid="{00000000-0005-0000-0000-000011000000}"/>
    <cellStyle name="標準 2" xfId="4" xr:uid="{00000000-0005-0000-0000-000012000000}"/>
    <cellStyle name="標準 2 2" xfId="7" xr:uid="{00000000-0005-0000-0000-000013000000}"/>
    <cellStyle name="標準 2 3" xfId="5" xr:uid="{00000000-0005-0000-0000-000014000000}"/>
    <cellStyle name="標準 2 3 2" xfId="22" xr:uid="{00000000-0005-0000-0000-000015000000}"/>
    <cellStyle name="標準 2 4" xfId="17" xr:uid="{00000000-0005-0000-0000-000016000000}"/>
    <cellStyle name="標準 3" xfId="8" xr:uid="{00000000-0005-0000-0000-000017000000}"/>
    <cellStyle name="標準 3 2" xfId="9" xr:uid="{00000000-0005-0000-0000-000018000000}"/>
    <cellStyle name="標準 3 3" xfId="15" xr:uid="{00000000-0005-0000-0000-000019000000}"/>
    <cellStyle name="標準 3 4" xfId="33" xr:uid="{00000000-0005-0000-0000-00001A000000}"/>
    <cellStyle name="標準 4" xfId="6" xr:uid="{00000000-0005-0000-0000-00001B000000}"/>
    <cellStyle name="標準 4 3" xfId="18" xr:uid="{00000000-0005-0000-0000-00001C000000}"/>
    <cellStyle name="標準 5" xfId="10" xr:uid="{00000000-0005-0000-0000-00001D000000}"/>
    <cellStyle name="標準 5 2" xfId="24" xr:uid="{00000000-0005-0000-0000-00001E000000}"/>
    <cellStyle name="標準 5 2 2" xfId="34" xr:uid="{00000000-0005-0000-0000-00001F000000}"/>
    <cellStyle name="標準 6" xfId="12" xr:uid="{00000000-0005-0000-0000-000020000000}"/>
    <cellStyle name="標準 7" xfId="14" xr:uid="{00000000-0005-0000-0000-000021000000}"/>
    <cellStyle name="標準 8" xfId="19" xr:uid="{00000000-0005-0000-0000-000022000000}"/>
    <cellStyle name="標準 9" xfId="21" xr:uid="{00000000-0005-0000-0000-00002300000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microsoft.com/office/2017/06/relationships/rdRichValue" Target="richData/rdrichvalue.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microsoft.com/office/2022/10/relationships/richValueRel" Target="richData/richValueRel.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eetMetadata" Target="metadata.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microsoft.com/office/2017/06/relationships/rdRichValueTypes" Target="richData/rdRichValueTyp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tyles" Target="styles.xml"/><Relationship Id="rId35" Type="http://schemas.microsoft.com/office/2017/06/relationships/rdRichValueStructure" Target="richData/rdrichvaluestructure.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3</xdr:col>
      <xdr:colOff>95250</xdr:colOff>
      <xdr:row>52</xdr:row>
      <xdr:rowOff>9525</xdr:rowOff>
    </xdr:from>
    <xdr:to>
      <xdr:col>19</xdr:col>
      <xdr:colOff>228600</xdr:colOff>
      <xdr:row>66</xdr:row>
      <xdr:rowOff>190500</xdr:rowOff>
    </xdr:to>
    <xdr:grpSp>
      <xdr:nvGrpSpPr>
        <xdr:cNvPr id="37987" name="グループ化 26">
          <a:extLst>
            <a:ext uri="{FF2B5EF4-FFF2-40B4-BE49-F238E27FC236}">
              <a16:creationId xmlns:a16="http://schemas.microsoft.com/office/drawing/2014/main" id="{00000000-0008-0000-0100-000063940000}"/>
            </a:ext>
          </a:extLst>
        </xdr:cNvPr>
        <xdr:cNvGrpSpPr>
          <a:grpSpLocks/>
        </xdr:cNvGrpSpPr>
      </xdr:nvGrpSpPr>
      <xdr:grpSpPr bwMode="auto">
        <a:xfrm>
          <a:off x="586740" y="8964930"/>
          <a:ext cx="3632835" cy="2712720"/>
          <a:chOff x="667872" y="12325349"/>
          <a:chExt cx="4617382" cy="2596964"/>
        </a:xfrm>
      </xdr:grpSpPr>
      <xdr:pic>
        <xdr:nvPicPr>
          <xdr:cNvPr id="37994" name="図 17" descr="01.gif">
            <a:extLst>
              <a:ext uri="{FF2B5EF4-FFF2-40B4-BE49-F238E27FC236}">
                <a16:creationId xmlns:a16="http://schemas.microsoft.com/office/drawing/2014/main" id="{00000000-0008-0000-0100-00006A9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7496" y="12338237"/>
            <a:ext cx="3807758" cy="23593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rot="5400000" flipH="1" flipV="1">
            <a:off x="566990" y="13756606"/>
            <a:ext cx="1266589" cy="1064825"/>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5" name="円/楕円 4">
            <a:extLst>
              <a:ext uri="{FF2B5EF4-FFF2-40B4-BE49-F238E27FC236}">
                <a16:creationId xmlns:a16="http://schemas.microsoft.com/office/drawing/2014/main" id="{00000000-0008-0000-0100-000005000000}"/>
              </a:ext>
            </a:extLst>
          </xdr:cNvPr>
          <xdr:cNvSpPr/>
        </xdr:nvSpPr>
        <xdr:spPr>
          <a:xfrm>
            <a:off x="3070795" y="12325349"/>
            <a:ext cx="772705" cy="546729"/>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1257300</xdr:colOff>
      <xdr:row>43</xdr:row>
      <xdr:rowOff>133350</xdr:rowOff>
    </xdr:from>
    <xdr:to>
      <xdr:col>6</xdr:col>
      <xdr:colOff>464820</xdr:colOff>
      <xdr:row>46</xdr:row>
      <xdr:rowOff>245745</xdr:rowOff>
    </xdr:to>
    <xdr:pic>
      <xdr:nvPicPr>
        <xdr:cNvPr id="23649" name="図 1">
          <a:extLst>
            <a:ext uri="{FF2B5EF4-FFF2-40B4-BE49-F238E27FC236}">
              <a16:creationId xmlns:a16="http://schemas.microsoft.com/office/drawing/2014/main" id="{00000000-0008-0000-1800-0000615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7056" r="17728"/>
        <a:stretch>
          <a:fillRect/>
        </a:stretch>
      </xdr:blipFill>
      <xdr:spPr bwMode="auto">
        <a:xfrm>
          <a:off x="2009775" y="9791700"/>
          <a:ext cx="2390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522514</xdr:colOff>
      <xdr:row>1</xdr:row>
      <xdr:rowOff>21771</xdr:rowOff>
    </xdr:from>
    <xdr:to>
      <xdr:col>6</xdr:col>
      <xdr:colOff>3069771</xdr:colOff>
      <xdr:row>6</xdr:row>
      <xdr:rowOff>54429</xdr:rowOff>
    </xdr:to>
    <xdr:sp macro="" textlink="">
      <xdr:nvSpPr>
        <xdr:cNvPr id="2" name="四角形吹き出し 1">
          <a:extLst>
            <a:ext uri="{FF2B5EF4-FFF2-40B4-BE49-F238E27FC236}">
              <a16:creationId xmlns:a16="http://schemas.microsoft.com/office/drawing/2014/main" id="{00000000-0008-0000-0300-000002000000}"/>
            </a:ext>
          </a:extLst>
        </xdr:cNvPr>
        <xdr:cNvSpPr/>
      </xdr:nvSpPr>
      <xdr:spPr>
        <a:xfrm>
          <a:off x="6825343" y="185057"/>
          <a:ext cx="2547257" cy="849086"/>
        </a:xfrm>
        <a:prstGeom prst="wedgeRectCallout">
          <a:avLst>
            <a:gd name="adj1" fmla="val -49582"/>
            <a:gd name="adj2" fmla="val 29479"/>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こちらの一覧を参照し、助成額上限、助成率判断をおこなってください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51</xdr:col>
      <xdr:colOff>615049</xdr:colOff>
      <xdr:row>2</xdr:row>
      <xdr:rowOff>12262</xdr:rowOff>
    </xdr:from>
    <xdr:to>
      <xdr:col>56</xdr:col>
      <xdr:colOff>277676</xdr:colOff>
      <xdr:row>3</xdr:row>
      <xdr:rowOff>72611</xdr:rowOff>
    </xdr:to>
    <xdr:sp macro="" textlink="">
      <xdr:nvSpPr>
        <xdr:cNvPr id="3" name="Text Box 334">
          <a:extLst>
            <a:ext uri="{FF2B5EF4-FFF2-40B4-BE49-F238E27FC236}">
              <a16:creationId xmlns:a16="http://schemas.microsoft.com/office/drawing/2014/main" id="{00000000-0008-0000-0400-000003000000}"/>
            </a:ext>
          </a:extLst>
        </xdr:cNvPr>
        <xdr:cNvSpPr txBox="1">
          <a:spLocks noChangeArrowheads="1"/>
        </xdr:cNvSpPr>
      </xdr:nvSpPr>
      <xdr:spPr bwMode="auto">
        <a:xfrm>
          <a:off x="7990120" y="229976"/>
          <a:ext cx="1009735" cy="386921"/>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0</xdr:col>
      <xdr:colOff>107260</xdr:colOff>
      <xdr:row>33</xdr:row>
      <xdr:rowOff>103002</xdr:rowOff>
    </xdr:from>
    <xdr:to>
      <xdr:col>1</xdr:col>
      <xdr:colOff>134146</xdr:colOff>
      <xdr:row>34</xdr:row>
      <xdr:rowOff>74979</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07260" y="7994098"/>
          <a:ext cx="144117" cy="155150"/>
        </a:xfrm>
        <a:prstGeom prst="rect">
          <a:avLst/>
        </a:prstGeom>
        <a:noFill/>
        <a:ln w="9525">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36</xdr:row>
      <xdr:rowOff>116205</xdr:rowOff>
    </xdr:from>
    <xdr:to>
      <xdr:col>15</xdr:col>
      <xdr:colOff>206410</xdr:colOff>
      <xdr:row>41</xdr:row>
      <xdr:rowOff>155986</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1125" y="8783955"/>
          <a:ext cx="5603910" cy="912906"/>
        </a:xfrm>
        <a:prstGeom prst="rect">
          <a:avLst/>
        </a:prstGeom>
        <a:solidFill>
          <a:srgbClr val="FFFF99"/>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助成対象事業者若しくは手続代行者が申請にあたり、建物所有者や共同申請者等に誓約事項を説明する資料として、使用してください。</a:t>
          </a:r>
          <a:endParaRPr kumimoji="1" lang="en-US" altLang="ja-JP" sz="1100"/>
        </a:p>
        <a:p>
          <a:r>
            <a:rPr kumimoji="1" lang="ja-JP" altLang="en-US" sz="1100"/>
            <a:t>　なお、本誓約書は、電子申請用</a:t>
          </a:r>
          <a:r>
            <a:rPr kumimoji="1" lang="en-US" altLang="ja-JP" sz="1100"/>
            <a:t>URL</a:t>
          </a:r>
          <a:r>
            <a:rPr kumimoji="1" lang="ja-JP" altLang="en-US" sz="1100"/>
            <a:t>に組み込まれているため、</a:t>
          </a:r>
          <a:r>
            <a:rPr kumimoji="1" lang="en-US" altLang="ja-JP" sz="1100"/>
            <a:t>pdf</a:t>
          </a:r>
          <a:r>
            <a:rPr kumimoji="1" lang="ja-JP" altLang="en-US" sz="1100"/>
            <a:t>にして提出する必要はありません。</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58</xdr:col>
          <xdr:colOff>441960</xdr:colOff>
          <xdr:row>148</xdr:row>
          <xdr:rowOff>0</xdr:rowOff>
        </xdr:from>
        <xdr:to>
          <xdr:col>73</xdr:col>
          <xdr:colOff>38100</xdr:colOff>
          <xdr:row>149</xdr:row>
          <xdr:rowOff>68580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5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441960</xdr:colOff>
          <xdr:row>148</xdr:row>
          <xdr:rowOff>0</xdr:rowOff>
        </xdr:from>
        <xdr:to>
          <xdr:col>73</xdr:col>
          <xdr:colOff>38100</xdr:colOff>
          <xdr:row>149</xdr:row>
          <xdr:rowOff>68580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5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441960</xdr:colOff>
          <xdr:row>148</xdr:row>
          <xdr:rowOff>0</xdr:rowOff>
        </xdr:from>
        <xdr:to>
          <xdr:col>73</xdr:col>
          <xdr:colOff>38100</xdr:colOff>
          <xdr:row>149</xdr:row>
          <xdr:rowOff>68580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5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441960</xdr:colOff>
          <xdr:row>148</xdr:row>
          <xdr:rowOff>0</xdr:rowOff>
        </xdr:from>
        <xdr:to>
          <xdr:col>73</xdr:col>
          <xdr:colOff>38100</xdr:colOff>
          <xdr:row>149</xdr:row>
          <xdr:rowOff>68580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5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xdr:twoCellAnchor>
    <xdr:from>
      <xdr:col>60</xdr:col>
      <xdr:colOff>312420</xdr:colOff>
      <xdr:row>139</xdr:row>
      <xdr:rowOff>180975</xdr:rowOff>
    </xdr:from>
    <xdr:to>
      <xdr:col>70</xdr:col>
      <xdr:colOff>243840</xdr:colOff>
      <xdr:row>145</xdr:row>
      <xdr:rowOff>0</xdr:rowOff>
    </xdr:to>
    <xdr:sp macro="" textlink="">
      <xdr:nvSpPr>
        <xdr:cNvPr id="10" name="吹き出し: 四角形 9">
          <a:extLst>
            <a:ext uri="{FF2B5EF4-FFF2-40B4-BE49-F238E27FC236}">
              <a16:creationId xmlns:a16="http://schemas.microsoft.com/office/drawing/2014/main" id="{00000000-0008-0000-0500-00000A000000}"/>
            </a:ext>
          </a:extLst>
        </xdr:cNvPr>
        <xdr:cNvSpPr/>
      </xdr:nvSpPr>
      <xdr:spPr>
        <a:xfrm>
          <a:off x="11353800" y="34288095"/>
          <a:ext cx="4792980" cy="840105"/>
        </a:xfrm>
        <a:prstGeom prst="wedgeRectCallout">
          <a:avLst>
            <a:gd name="adj1" fmla="val -65872"/>
            <a:gd name="adj2" fmla="val -32718"/>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自家消費型再生可能エネルギー発電等設備の年間発電量が、電気事業者とのひとつの需要先（１需給契約の設備）の年間消費電力量の範囲内であること。</a:t>
          </a:r>
        </a:p>
      </xdr:txBody>
    </xdr:sp>
    <xdr:clientData/>
  </xdr:twoCellAnchor>
  <xdr:twoCellAnchor>
    <xdr:from>
      <xdr:col>58</xdr:col>
      <xdr:colOff>457200</xdr:colOff>
      <xdr:row>148</xdr:row>
      <xdr:rowOff>0</xdr:rowOff>
    </xdr:from>
    <xdr:to>
      <xdr:col>63</xdr:col>
      <xdr:colOff>102870</xdr:colOff>
      <xdr:row>148</xdr:row>
      <xdr:rowOff>41911</xdr:rowOff>
    </xdr:to>
    <xdr:sp macro="" textlink="">
      <xdr:nvSpPr>
        <xdr:cNvPr id="29" name="吹き出し: 四角形 25">
          <a:extLst>
            <a:ext uri="{FF2B5EF4-FFF2-40B4-BE49-F238E27FC236}">
              <a16:creationId xmlns:a16="http://schemas.microsoft.com/office/drawing/2014/main" id="{00000000-0008-0000-0500-00001D000000}"/>
            </a:ext>
          </a:extLst>
        </xdr:cNvPr>
        <xdr:cNvSpPr/>
      </xdr:nvSpPr>
      <xdr:spPr>
        <a:xfrm>
          <a:off x="10279380" y="61407675"/>
          <a:ext cx="2327910" cy="561976"/>
        </a:xfrm>
        <a:prstGeom prst="wedgeRectCallout">
          <a:avLst>
            <a:gd name="adj1" fmla="val -82496"/>
            <a:gd name="adj2" fmla="val 6847"/>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固定価格買取制度を活用する場合は助成対象外となります。</a:t>
          </a:r>
        </a:p>
      </xdr:txBody>
    </xdr:sp>
    <xdr:clientData/>
  </xdr:twoCellAnchor>
  <xdr:twoCellAnchor>
    <xdr:from>
      <xdr:col>61</xdr:col>
      <xdr:colOff>512859</xdr:colOff>
      <xdr:row>9</xdr:row>
      <xdr:rowOff>159026</xdr:rowOff>
    </xdr:from>
    <xdr:to>
      <xdr:col>68</xdr:col>
      <xdr:colOff>488343</xdr:colOff>
      <xdr:row>18</xdr:row>
      <xdr:rowOff>37106</xdr:rowOff>
    </xdr:to>
    <xdr:sp macro="" textlink="">
      <xdr:nvSpPr>
        <xdr:cNvPr id="42" name="吹き出し: 四角形 9">
          <a:extLst>
            <a:ext uri="{FF2B5EF4-FFF2-40B4-BE49-F238E27FC236}">
              <a16:creationId xmlns:a16="http://schemas.microsoft.com/office/drawing/2014/main" id="{00000000-0008-0000-0500-00002A000000}"/>
            </a:ext>
          </a:extLst>
        </xdr:cNvPr>
        <xdr:cNvSpPr/>
      </xdr:nvSpPr>
      <xdr:spPr>
        <a:xfrm>
          <a:off x="12163839" y="7977146"/>
          <a:ext cx="2993004" cy="1645920"/>
        </a:xfrm>
        <a:prstGeom prst="wedgeRectCallout">
          <a:avLst>
            <a:gd name="adj1" fmla="val -72082"/>
            <a:gd name="adj2" fmla="val -12811"/>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一般財団法人電気安全環境研究所（ＪＥＴ）が定める</a:t>
          </a:r>
          <a:r>
            <a:rPr kumimoji="1" lang="en-US" altLang="ja-JP" sz="1100">
              <a:solidFill>
                <a:sysClr val="windowText" lastClr="000000"/>
              </a:solidFill>
              <a:latin typeface="+mn-ea"/>
              <a:ea typeface="+mn-ea"/>
            </a:rPr>
            <a:t>JETPVm </a:t>
          </a:r>
          <a:r>
            <a:rPr kumimoji="1" lang="ja-JP" altLang="en-US" sz="1100">
              <a:solidFill>
                <a:sysClr val="windowText" lastClr="000000"/>
              </a:solidFill>
              <a:latin typeface="+mn-ea"/>
              <a:ea typeface="+mn-ea"/>
            </a:rPr>
            <a:t>認証のうち、モジュール認証を受けたものであること若しくは同等以上であること又は国際電気標準会議（ＩＥＣ）の</a:t>
          </a:r>
          <a:r>
            <a:rPr kumimoji="1" lang="en-US" altLang="ja-JP" sz="1100">
              <a:solidFill>
                <a:sysClr val="windowText" lastClr="000000"/>
              </a:solidFill>
              <a:latin typeface="+mn-ea"/>
              <a:ea typeface="+mn-ea"/>
            </a:rPr>
            <a:t>IECEE-PV-FCS </a:t>
          </a:r>
          <a:r>
            <a:rPr kumimoji="1" lang="ja-JP" altLang="en-US" sz="1100">
              <a:solidFill>
                <a:sysClr val="windowText" lastClr="000000"/>
              </a:solidFill>
              <a:latin typeface="+mn-ea"/>
              <a:ea typeface="+mn-ea"/>
            </a:rPr>
            <a:t>制度に加盟する認証機関による太陽電池モジュール認証を受けたものであること（認証の有効期限内の製品に限る。）が分かる書類を提出してください。</a:t>
          </a:r>
        </a:p>
      </xdr:txBody>
    </xdr:sp>
    <xdr:clientData/>
  </xdr:twoCellAnchor>
  <xdr:twoCellAnchor>
    <xdr:from>
      <xdr:col>61</xdr:col>
      <xdr:colOff>291548</xdr:colOff>
      <xdr:row>20</xdr:row>
      <xdr:rowOff>82495</xdr:rowOff>
    </xdr:from>
    <xdr:to>
      <xdr:col>66</xdr:col>
      <xdr:colOff>423242</xdr:colOff>
      <xdr:row>26</xdr:row>
      <xdr:rowOff>179898</xdr:rowOff>
    </xdr:to>
    <xdr:sp macro="" textlink="">
      <xdr:nvSpPr>
        <xdr:cNvPr id="43" name="吹き出し: 四角形 9">
          <a:extLst>
            <a:ext uri="{FF2B5EF4-FFF2-40B4-BE49-F238E27FC236}">
              <a16:creationId xmlns:a16="http://schemas.microsoft.com/office/drawing/2014/main" id="{00000000-0008-0000-0500-00002B000000}"/>
            </a:ext>
          </a:extLst>
        </xdr:cNvPr>
        <xdr:cNvSpPr/>
      </xdr:nvSpPr>
      <xdr:spPr>
        <a:xfrm>
          <a:off x="11942528" y="10087555"/>
          <a:ext cx="1914774" cy="1217543"/>
        </a:xfrm>
        <a:prstGeom prst="wedgeRectCallout">
          <a:avLst>
            <a:gd name="adj1" fmla="val -65872"/>
            <a:gd name="adj2" fmla="val -32718"/>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mn-ea"/>
              <a:ea typeface="+mn-ea"/>
            </a:rPr>
            <a:t>URL</a:t>
          </a:r>
          <a:r>
            <a:rPr kumimoji="1" lang="ja-JP" altLang="en-US" sz="1100">
              <a:solidFill>
                <a:sysClr val="windowText" lastClr="000000"/>
              </a:solidFill>
              <a:latin typeface="+mn-ea"/>
              <a:ea typeface="+mn-ea"/>
            </a:rPr>
            <a:t>は設備の仕様が分かるものを記載してください。総合カタログの</a:t>
          </a:r>
          <a:r>
            <a:rPr kumimoji="1" lang="en-US" altLang="ja-JP" sz="1100">
              <a:solidFill>
                <a:sysClr val="windowText" lastClr="000000"/>
              </a:solidFill>
              <a:latin typeface="+mn-ea"/>
              <a:ea typeface="+mn-ea"/>
            </a:rPr>
            <a:t>URL</a:t>
          </a:r>
          <a:r>
            <a:rPr kumimoji="1" lang="ja-JP" altLang="en-US" sz="1100">
              <a:solidFill>
                <a:sysClr val="windowText" lastClr="000000"/>
              </a:solidFill>
              <a:latin typeface="+mn-ea"/>
              <a:ea typeface="+mn-ea"/>
            </a:rPr>
            <a:t>やメーカーの企業ページなどは設備の仕様が確認できないため記載しないでください。</a:t>
          </a:r>
        </a:p>
      </xdr:txBody>
    </xdr:sp>
    <xdr:clientData/>
  </xdr:twoCellAnchor>
  <mc:AlternateContent xmlns:mc="http://schemas.openxmlformats.org/markup-compatibility/2006">
    <mc:Choice xmlns:a14="http://schemas.microsoft.com/office/drawing/2010/main" Requires="a14">
      <xdr:twoCellAnchor editAs="oneCell">
        <xdr:from>
          <xdr:col>56</xdr:col>
          <xdr:colOff>160020</xdr:colOff>
          <xdr:row>148</xdr:row>
          <xdr:rowOff>0</xdr:rowOff>
        </xdr:from>
        <xdr:to>
          <xdr:col>72</xdr:col>
          <xdr:colOff>586740</xdr:colOff>
          <xdr:row>149</xdr:row>
          <xdr:rowOff>144780</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5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723900</xdr:colOff>
          <xdr:row>148</xdr:row>
          <xdr:rowOff>0</xdr:rowOff>
        </xdr:from>
        <xdr:to>
          <xdr:col>72</xdr:col>
          <xdr:colOff>586740</xdr:colOff>
          <xdr:row>149</xdr:row>
          <xdr:rowOff>144780</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5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xdr:twoCellAnchor>
    <xdr:from>
      <xdr:col>64</xdr:col>
      <xdr:colOff>22860</xdr:colOff>
      <xdr:row>125</xdr:row>
      <xdr:rowOff>36195</xdr:rowOff>
    </xdr:from>
    <xdr:to>
      <xdr:col>68</xdr:col>
      <xdr:colOff>213360</xdr:colOff>
      <xdr:row>128</xdr:row>
      <xdr:rowOff>182880</xdr:rowOff>
    </xdr:to>
    <xdr:sp macro="" textlink="">
      <xdr:nvSpPr>
        <xdr:cNvPr id="19" name="吹き出し: 四角形 9">
          <a:extLst>
            <a:ext uri="{FF2B5EF4-FFF2-40B4-BE49-F238E27FC236}">
              <a16:creationId xmlns:a16="http://schemas.microsoft.com/office/drawing/2014/main" id="{00000000-0008-0000-0500-000013000000}"/>
            </a:ext>
          </a:extLst>
        </xdr:cNvPr>
        <xdr:cNvSpPr/>
      </xdr:nvSpPr>
      <xdr:spPr>
        <a:xfrm>
          <a:off x="12679680" y="31041975"/>
          <a:ext cx="2202180" cy="1152525"/>
        </a:xfrm>
        <a:prstGeom prst="wedgeRectCallout">
          <a:avLst>
            <a:gd name="adj1" fmla="val -65872"/>
            <a:gd name="adj2" fmla="val -32718"/>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電力会社発行の電力明細記載の使用電力量を転記してください。</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受給契約</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申請となります。発電設備を導入する</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受給契約分の使用電力量のみ記載してください。</a:t>
          </a:r>
        </a:p>
      </xdr:txBody>
    </xdr:sp>
    <xdr:clientData/>
  </xdr:twoCellAnchor>
  <xdr:twoCellAnchor>
    <xdr:from>
      <xdr:col>63</xdr:col>
      <xdr:colOff>137160</xdr:colOff>
      <xdr:row>130</xdr:row>
      <xdr:rowOff>152400</xdr:rowOff>
    </xdr:from>
    <xdr:to>
      <xdr:col>68</xdr:col>
      <xdr:colOff>68580</xdr:colOff>
      <xdr:row>133</xdr:row>
      <xdr:rowOff>53340</xdr:rowOff>
    </xdr:to>
    <xdr:sp macro="" textlink="">
      <xdr:nvSpPr>
        <xdr:cNvPr id="20" name="吹き出し: 四角形 9">
          <a:extLst>
            <a:ext uri="{FF2B5EF4-FFF2-40B4-BE49-F238E27FC236}">
              <a16:creationId xmlns:a16="http://schemas.microsoft.com/office/drawing/2014/main" id="{00000000-0008-0000-0500-000014000000}"/>
            </a:ext>
          </a:extLst>
        </xdr:cNvPr>
        <xdr:cNvSpPr/>
      </xdr:nvSpPr>
      <xdr:spPr>
        <a:xfrm>
          <a:off x="12641580" y="32834580"/>
          <a:ext cx="2095500" cy="693420"/>
        </a:xfrm>
        <a:prstGeom prst="wedgeRectCallout">
          <a:avLst>
            <a:gd name="adj1" fmla="val -65872"/>
            <a:gd name="adj2" fmla="val -32718"/>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メーカー等作成の発電シミュレーションの値を転記してください。</a:t>
          </a:r>
        </a:p>
      </xdr:txBody>
    </xdr:sp>
    <xdr:clientData/>
  </xdr:twoCellAnchor>
  <xdr:twoCellAnchor>
    <xdr:from>
      <xdr:col>50</xdr:col>
      <xdr:colOff>367392</xdr:colOff>
      <xdr:row>53</xdr:row>
      <xdr:rowOff>142406</xdr:rowOff>
    </xdr:from>
    <xdr:to>
      <xdr:col>51</xdr:col>
      <xdr:colOff>562272</xdr:colOff>
      <xdr:row>55</xdr:row>
      <xdr:rowOff>132763</xdr:rowOff>
    </xdr:to>
    <xdr:sp macro="" textlink="">
      <xdr:nvSpPr>
        <xdr:cNvPr id="33" name="Text Box 334">
          <a:extLst>
            <a:ext uri="{FF2B5EF4-FFF2-40B4-BE49-F238E27FC236}">
              <a16:creationId xmlns:a16="http://schemas.microsoft.com/office/drawing/2014/main" id="{00000000-0008-0000-0500-000021000000}"/>
            </a:ext>
          </a:extLst>
        </xdr:cNvPr>
        <xdr:cNvSpPr txBox="1">
          <a:spLocks noChangeArrowheads="1"/>
        </xdr:cNvSpPr>
      </xdr:nvSpPr>
      <xdr:spPr bwMode="auto">
        <a:xfrm>
          <a:off x="24941892" y="16552620"/>
          <a:ext cx="820809" cy="412179"/>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63</xdr:col>
      <xdr:colOff>143436</xdr:colOff>
      <xdr:row>110</xdr:row>
      <xdr:rowOff>143434</xdr:rowOff>
    </xdr:from>
    <xdr:to>
      <xdr:col>64</xdr:col>
      <xdr:colOff>2296086</xdr:colOff>
      <xdr:row>115</xdr:row>
      <xdr:rowOff>168535</xdr:rowOff>
    </xdr:to>
    <xdr:sp macro="" textlink="">
      <xdr:nvSpPr>
        <xdr:cNvPr id="2" name="吹き出し: 四角形 9">
          <a:extLst>
            <a:ext uri="{FF2B5EF4-FFF2-40B4-BE49-F238E27FC236}">
              <a16:creationId xmlns:a16="http://schemas.microsoft.com/office/drawing/2014/main" id="{00000000-0008-0000-0A00-000002000000}"/>
            </a:ext>
          </a:extLst>
        </xdr:cNvPr>
        <xdr:cNvSpPr/>
      </xdr:nvSpPr>
      <xdr:spPr>
        <a:xfrm>
          <a:off x="13132361" y="24133734"/>
          <a:ext cx="2305050" cy="828376"/>
        </a:xfrm>
        <a:prstGeom prst="wedgeRectCallout">
          <a:avLst>
            <a:gd name="adj1" fmla="val -65872"/>
            <a:gd name="adj2" fmla="val -32718"/>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今回の申請内容に対し、証書発行事業者が対応可能かどうか確認の上、スケジュールを記載してください。</a:t>
          </a:r>
        </a:p>
      </xdr:txBody>
    </xdr:sp>
    <xdr:clientData/>
  </xdr:twoCellAnchor>
  <xdr:twoCellAnchor>
    <xdr:from>
      <xdr:col>64</xdr:col>
      <xdr:colOff>17930</xdr:colOff>
      <xdr:row>2</xdr:row>
      <xdr:rowOff>35859</xdr:rowOff>
    </xdr:from>
    <xdr:to>
      <xdr:col>64</xdr:col>
      <xdr:colOff>2322980</xdr:colOff>
      <xdr:row>5</xdr:row>
      <xdr:rowOff>25101</xdr:rowOff>
    </xdr:to>
    <xdr:sp macro="" textlink="">
      <xdr:nvSpPr>
        <xdr:cNvPr id="3" name="吹き出し: 四角形 9">
          <a:extLst>
            <a:ext uri="{FF2B5EF4-FFF2-40B4-BE49-F238E27FC236}">
              <a16:creationId xmlns:a16="http://schemas.microsoft.com/office/drawing/2014/main" id="{00000000-0008-0000-0A00-000003000000}"/>
            </a:ext>
          </a:extLst>
        </xdr:cNvPr>
        <xdr:cNvSpPr/>
      </xdr:nvSpPr>
      <xdr:spPr>
        <a:xfrm>
          <a:off x="13162430" y="778809"/>
          <a:ext cx="2305050" cy="878242"/>
        </a:xfrm>
        <a:prstGeom prst="wedgeRectCallout">
          <a:avLst>
            <a:gd name="adj1" fmla="val -65872"/>
            <a:gd name="adj2" fmla="val -32718"/>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都内の環境価値消費場所とその施設の消費電力量を記載してください。</a:t>
          </a:r>
        </a:p>
      </xdr:txBody>
    </xdr:sp>
    <xdr:clientData/>
  </xdr:twoCellAnchor>
  <xdr:twoCellAnchor>
    <xdr:from>
      <xdr:col>63</xdr:col>
      <xdr:colOff>44824</xdr:colOff>
      <xdr:row>97</xdr:row>
      <xdr:rowOff>143435</xdr:rowOff>
    </xdr:from>
    <xdr:to>
      <xdr:col>64</xdr:col>
      <xdr:colOff>2197474</xdr:colOff>
      <xdr:row>102</xdr:row>
      <xdr:rowOff>168535</xdr:rowOff>
    </xdr:to>
    <xdr:sp macro="" textlink="">
      <xdr:nvSpPr>
        <xdr:cNvPr id="4" name="吹き出し: 四角形 9">
          <a:extLst>
            <a:ext uri="{FF2B5EF4-FFF2-40B4-BE49-F238E27FC236}">
              <a16:creationId xmlns:a16="http://schemas.microsoft.com/office/drawing/2014/main" id="{00000000-0008-0000-0A00-000004000000}"/>
            </a:ext>
          </a:extLst>
        </xdr:cNvPr>
        <xdr:cNvSpPr/>
      </xdr:nvSpPr>
      <xdr:spPr>
        <a:xfrm>
          <a:off x="13040099" y="22019185"/>
          <a:ext cx="2305050" cy="828375"/>
        </a:xfrm>
        <a:prstGeom prst="wedgeRectCallout">
          <a:avLst>
            <a:gd name="adj1" fmla="val -65872"/>
            <a:gd name="adj2" fmla="val -32718"/>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都内施設の消費電力量がこの数値を下回る場合、申請できません。</a:t>
          </a:r>
        </a:p>
      </xdr:txBody>
    </xdr:sp>
    <xdr:clientData/>
  </xdr:twoCellAnchor>
  <xdr:twoCellAnchor>
    <xdr:from>
      <xdr:col>63</xdr:col>
      <xdr:colOff>107576</xdr:colOff>
      <xdr:row>104</xdr:row>
      <xdr:rowOff>161365</xdr:rowOff>
    </xdr:from>
    <xdr:to>
      <xdr:col>64</xdr:col>
      <xdr:colOff>2260226</xdr:colOff>
      <xdr:row>110</xdr:row>
      <xdr:rowOff>16136</xdr:rowOff>
    </xdr:to>
    <xdr:sp macro="" textlink="">
      <xdr:nvSpPr>
        <xdr:cNvPr id="6" name="吹き出し: 四角形 9">
          <a:extLst>
            <a:ext uri="{FF2B5EF4-FFF2-40B4-BE49-F238E27FC236}">
              <a16:creationId xmlns:a16="http://schemas.microsoft.com/office/drawing/2014/main" id="{00000000-0008-0000-0A00-000006000000}"/>
            </a:ext>
          </a:extLst>
        </xdr:cNvPr>
        <xdr:cNvSpPr/>
      </xdr:nvSpPr>
      <xdr:spPr>
        <a:xfrm>
          <a:off x="13096501" y="23186465"/>
          <a:ext cx="2305050" cy="823146"/>
        </a:xfrm>
        <a:prstGeom prst="wedgeRectCallout">
          <a:avLst>
            <a:gd name="adj1" fmla="val -65872"/>
            <a:gd name="adj2" fmla="val -32718"/>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ここの</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設備の審査</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は、公社が行う助成金申請に関わる審査ではありません。</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66675</xdr:colOff>
      <xdr:row>4</xdr:row>
      <xdr:rowOff>53341</xdr:rowOff>
    </xdr:from>
    <xdr:to>
      <xdr:col>13</xdr:col>
      <xdr:colOff>129540</xdr:colOff>
      <xdr:row>8</xdr:row>
      <xdr:rowOff>114301</xdr:rowOff>
    </xdr:to>
    <xdr:sp macro="" textlink="">
      <xdr:nvSpPr>
        <xdr:cNvPr id="2" name="四角形: 角を丸くする 3">
          <a:extLst>
            <a:ext uri="{FF2B5EF4-FFF2-40B4-BE49-F238E27FC236}">
              <a16:creationId xmlns:a16="http://schemas.microsoft.com/office/drawing/2014/main" id="{00000000-0008-0000-0C00-000002000000}"/>
            </a:ext>
          </a:extLst>
        </xdr:cNvPr>
        <xdr:cNvSpPr/>
      </xdr:nvSpPr>
      <xdr:spPr>
        <a:xfrm>
          <a:off x="1651635" y="830581"/>
          <a:ext cx="1320165" cy="762000"/>
        </a:xfrm>
        <a:prstGeom prst="round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solidFill>
                <a:srgbClr val="FF0000"/>
              </a:solidFill>
              <a:latin typeface="ＭＳ Ｐ明朝" panose="02020600040205080304" pitchFamily="18" charset="-128"/>
              <a:ea typeface="ＭＳ Ｐ明朝" panose="02020600040205080304" pitchFamily="18" charset="-128"/>
            </a:rPr>
            <a:t>太陽電池モジュール</a:t>
          </a:r>
          <a:endParaRPr kumimoji="1" lang="en-US" altLang="ja-JP" sz="900">
            <a:solidFill>
              <a:srgbClr val="FF0000"/>
            </a:solidFill>
            <a:latin typeface="ＭＳ Ｐ明朝" panose="02020600040205080304" pitchFamily="18" charset="-128"/>
            <a:ea typeface="ＭＳ Ｐ明朝" panose="02020600040205080304" pitchFamily="18" charset="-128"/>
          </a:endParaRPr>
        </a:p>
        <a:p>
          <a:pPr algn="ctr"/>
          <a:r>
            <a:rPr kumimoji="1" lang="ja-JP" altLang="en-US" sz="900">
              <a:solidFill>
                <a:srgbClr val="FF0000"/>
              </a:solidFill>
              <a:latin typeface="ＭＳ Ｐ明朝" panose="02020600040205080304" pitchFamily="18" charset="-128"/>
              <a:ea typeface="ＭＳ Ｐ明朝" panose="02020600040205080304" pitchFamily="18" charset="-128"/>
            </a:rPr>
            <a:t>（</a:t>
          </a:r>
          <a:r>
            <a:rPr kumimoji="1" lang="en-US" altLang="ja-JP" sz="900">
              <a:solidFill>
                <a:srgbClr val="FF0000"/>
              </a:solidFill>
              <a:latin typeface="ＭＳ Ｐ明朝" panose="02020600040205080304" pitchFamily="18" charset="-128"/>
              <a:ea typeface="ＭＳ Ｐ明朝" panose="02020600040205080304" pitchFamily="18" charset="-128"/>
            </a:rPr>
            <a:t>10</a:t>
          </a:r>
          <a:r>
            <a:rPr kumimoji="1" lang="ja-JP" altLang="en-US" sz="900">
              <a:solidFill>
                <a:srgbClr val="FF0000"/>
              </a:solidFill>
              <a:latin typeface="ＭＳ Ｐ明朝" panose="02020600040205080304" pitchFamily="18" charset="-128"/>
              <a:ea typeface="ＭＳ Ｐ明朝" panose="02020600040205080304" pitchFamily="18" charset="-128"/>
            </a:rPr>
            <a:t>枚</a:t>
          </a:r>
          <a:r>
            <a:rPr kumimoji="1" lang="en-US" altLang="ja-JP" sz="900">
              <a:solidFill>
                <a:srgbClr val="FF0000"/>
              </a:solidFill>
              <a:latin typeface="ＭＳ Ｐ明朝" panose="02020600040205080304" pitchFamily="18" charset="-128"/>
              <a:ea typeface="ＭＳ Ｐ明朝" panose="02020600040205080304" pitchFamily="18" charset="-128"/>
            </a:rPr>
            <a:t>×300W</a:t>
          </a:r>
        </a:p>
        <a:p>
          <a:pPr algn="ctr"/>
          <a:r>
            <a:rPr kumimoji="1" lang="en-US" altLang="ja-JP" sz="900">
              <a:solidFill>
                <a:srgbClr val="FF0000"/>
              </a:solidFill>
              <a:latin typeface="ＭＳ Ｐ明朝" panose="02020600040205080304" pitchFamily="18" charset="-128"/>
              <a:ea typeface="ＭＳ Ｐ明朝" panose="02020600040205080304" pitchFamily="18" charset="-128"/>
            </a:rPr>
            <a:t>=3.00kW</a:t>
          </a:r>
          <a:r>
            <a:rPr kumimoji="1" lang="ja-JP" altLang="en-US" sz="900">
              <a:solidFill>
                <a:srgbClr val="FF0000"/>
              </a:solidFill>
              <a:latin typeface="ＭＳ Ｐ明朝" panose="02020600040205080304" pitchFamily="18" charset="-128"/>
              <a:ea typeface="ＭＳ Ｐ明朝" panose="02020600040205080304" pitchFamily="18" charset="-128"/>
            </a:rPr>
            <a:t>）</a:t>
          </a:r>
        </a:p>
      </xdr:txBody>
    </xdr:sp>
    <xdr:clientData/>
  </xdr:twoCellAnchor>
  <xdr:twoCellAnchor>
    <xdr:from>
      <xdr:col>18</xdr:col>
      <xdr:colOff>89535</xdr:colOff>
      <xdr:row>4</xdr:row>
      <xdr:rowOff>30481</xdr:rowOff>
    </xdr:from>
    <xdr:to>
      <xdr:col>23</xdr:col>
      <xdr:colOff>99060</xdr:colOff>
      <xdr:row>8</xdr:row>
      <xdr:rowOff>129541</xdr:rowOff>
    </xdr:to>
    <xdr:sp macro="" textlink="">
      <xdr:nvSpPr>
        <xdr:cNvPr id="3" name="四角形: 角を丸くする 3">
          <a:extLst>
            <a:ext uri="{FF2B5EF4-FFF2-40B4-BE49-F238E27FC236}">
              <a16:creationId xmlns:a16="http://schemas.microsoft.com/office/drawing/2014/main" id="{00000000-0008-0000-0C00-000003000000}"/>
            </a:ext>
          </a:extLst>
        </xdr:cNvPr>
        <xdr:cNvSpPr/>
      </xdr:nvSpPr>
      <xdr:spPr>
        <a:xfrm>
          <a:off x="4189095" y="807721"/>
          <a:ext cx="1266825" cy="800100"/>
        </a:xfrm>
        <a:prstGeom prst="round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solidFill>
                <a:srgbClr val="FF0000"/>
              </a:solidFill>
              <a:latin typeface="ＭＳ Ｐ明朝" panose="02020600040205080304" pitchFamily="18" charset="-128"/>
              <a:ea typeface="ＭＳ Ｐ明朝" panose="02020600040205080304" pitchFamily="18" charset="-128"/>
            </a:rPr>
            <a:t>太陽電池モジュール</a:t>
          </a:r>
          <a:endParaRPr kumimoji="1" lang="en-US" altLang="ja-JP" sz="900">
            <a:solidFill>
              <a:srgbClr val="FF0000"/>
            </a:solidFill>
            <a:latin typeface="ＭＳ Ｐ明朝" panose="02020600040205080304" pitchFamily="18" charset="-128"/>
            <a:ea typeface="ＭＳ Ｐ明朝" panose="02020600040205080304" pitchFamily="18" charset="-128"/>
          </a:endParaRPr>
        </a:p>
        <a:p>
          <a:pPr algn="ctr"/>
          <a:r>
            <a:rPr kumimoji="1" lang="ja-JP" altLang="en-US" sz="900">
              <a:solidFill>
                <a:srgbClr val="FF0000"/>
              </a:solidFill>
              <a:latin typeface="ＭＳ Ｐ明朝" panose="02020600040205080304" pitchFamily="18" charset="-128"/>
              <a:ea typeface="ＭＳ Ｐ明朝" panose="02020600040205080304" pitchFamily="18" charset="-128"/>
            </a:rPr>
            <a:t>（</a:t>
          </a:r>
          <a:r>
            <a:rPr kumimoji="1" lang="en-US" altLang="ja-JP" sz="900">
              <a:solidFill>
                <a:srgbClr val="FF0000"/>
              </a:solidFill>
              <a:latin typeface="ＭＳ Ｐ明朝" panose="02020600040205080304" pitchFamily="18" charset="-128"/>
              <a:ea typeface="ＭＳ Ｐ明朝" panose="02020600040205080304" pitchFamily="18" charset="-128"/>
            </a:rPr>
            <a:t>15</a:t>
          </a:r>
          <a:r>
            <a:rPr kumimoji="1" lang="ja-JP" altLang="en-US" sz="900">
              <a:solidFill>
                <a:srgbClr val="FF0000"/>
              </a:solidFill>
              <a:latin typeface="ＭＳ Ｐ明朝" panose="02020600040205080304" pitchFamily="18" charset="-128"/>
              <a:ea typeface="ＭＳ Ｐ明朝" panose="02020600040205080304" pitchFamily="18" charset="-128"/>
            </a:rPr>
            <a:t>枚</a:t>
          </a:r>
          <a:r>
            <a:rPr kumimoji="1" lang="en-US" altLang="ja-JP" sz="900">
              <a:solidFill>
                <a:srgbClr val="FF0000"/>
              </a:solidFill>
              <a:latin typeface="ＭＳ Ｐ明朝" panose="02020600040205080304" pitchFamily="18" charset="-128"/>
              <a:ea typeface="ＭＳ Ｐ明朝" panose="02020600040205080304" pitchFamily="18" charset="-128"/>
            </a:rPr>
            <a:t>×300W</a:t>
          </a:r>
        </a:p>
        <a:p>
          <a:pPr algn="ctr"/>
          <a:r>
            <a:rPr kumimoji="1" lang="en-US" altLang="ja-JP" sz="900">
              <a:solidFill>
                <a:srgbClr val="FF0000"/>
              </a:solidFill>
              <a:latin typeface="ＭＳ Ｐ明朝" panose="02020600040205080304" pitchFamily="18" charset="-128"/>
              <a:ea typeface="ＭＳ Ｐ明朝" panose="02020600040205080304" pitchFamily="18" charset="-128"/>
            </a:rPr>
            <a:t>=4.50kW</a:t>
          </a:r>
          <a:r>
            <a:rPr kumimoji="1" lang="ja-JP" altLang="en-US" sz="900">
              <a:solidFill>
                <a:srgbClr val="FF0000"/>
              </a:solidFill>
              <a:latin typeface="ＭＳ Ｐ明朝" panose="02020600040205080304" pitchFamily="18" charset="-128"/>
              <a:ea typeface="ＭＳ Ｐ明朝" panose="02020600040205080304" pitchFamily="18"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55</xdr:col>
      <xdr:colOff>143435</xdr:colOff>
      <xdr:row>0</xdr:row>
      <xdr:rowOff>143436</xdr:rowOff>
    </xdr:from>
    <xdr:to>
      <xdr:col>57</xdr:col>
      <xdr:colOff>448235</xdr:colOff>
      <xdr:row>4</xdr:row>
      <xdr:rowOff>10980</xdr:rowOff>
    </xdr:to>
    <xdr:sp macro="" textlink="">
      <xdr:nvSpPr>
        <xdr:cNvPr id="2" name="Text Box 334">
          <a:extLst>
            <a:ext uri="{FF2B5EF4-FFF2-40B4-BE49-F238E27FC236}">
              <a16:creationId xmlns:a16="http://schemas.microsoft.com/office/drawing/2014/main" id="{00000000-0008-0000-0D00-000002000000}"/>
            </a:ext>
          </a:extLst>
        </xdr:cNvPr>
        <xdr:cNvSpPr txBox="1">
          <a:spLocks noChangeArrowheads="1"/>
        </xdr:cNvSpPr>
      </xdr:nvSpPr>
      <xdr:spPr bwMode="auto">
        <a:xfrm>
          <a:off x="15186211" y="143436"/>
          <a:ext cx="1066800" cy="396462"/>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b"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66</xdr:col>
      <xdr:colOff>98612</xdr:colOff>
      <xdr:row>16</xdr:row>
      <xdr:rowOff>143435</xdr:rowOff>
    </xdr:from>
    <xdr:to>
      <xdr:col>67</xdr:col>
      <xdr:colOff>753035</xdr:colOff>
      <xdr:row>19</xdr:row>
      <xdr:rowOff>15688</xdr:rowOff>
    </xdr:to>
    <xdr:sp macro="" textlink="">
      <xdr:nvSpPr>
        <xdr:cNvPr id="4" name="吹き出し: 四角形 1">
          <a:extLst>
            <a:ext uri="{FF2B5EF4-FFF2-40B4-BE49-F238E27FC236}">
              <a16:creationId xmlns:a16="http://schemas.microsoft.com/office/drawing/2014/main" id="{00000000-0008-0000-0D00-000004000000}"/>
            </a:ext>
          </a:extLst>
        </xdr:cNvPr>
        <xdr:cNvSpPr/>
      </xdr:nvSpPr>
      <xdr:spPr>
        <a:xfrm>
          <a:off x="24868094" y="3541059"/>
          <a:ext cx="1775012" cy="625288"/>
        </a:xfrm>
        <a:prstGeom prst="wedgeRectCallout">
          <a:avLst>
            <a:gd name="adj1" fmla="val -56300"/>
            <a:gd name="adj2" fmla="val -92646"/>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共通利用範囲に合わせた容量を入力してください</a:t>
          </a:r>
        </a:p>
      </xdr:txBody>
    </xdr:sp>
    <xdr:clientData/>
  </xdr:twoCellAnchor>
  <xdr:twoCellAnchor>
    <xdr:from>
      <xdr:col>33</xdr:col>
      <xdr:colOff>125506</xdr:colOff>
      <xdr:row>16</xdr:row>
      <xdr:rowOff>143435</xdr:rowOff>
    </xdr:from>
    <xdr:to>
      <xdr:col>34</xdr:col>
      <xdr:colOff>815788</xdr:colOff>
      <xdr:row>19</xdr:row>
      <xdr:rowOff>15688</xdr:rowOff>
    </xdr:to>
    <xdr:sp macro="" textlink="">
      <xdr:nvSpPr>
        <xdr:cNvPr id="5" name="吹き出し: 四角形 1">
          <a:extLst>
            <a:ext uri="{FF2B5EF4-FFF2-40B4-BE49-F238E27FC236}">
              <a16:creationId xmlns:a16="http://schemas.microsoft.com/office/drawing/2014/main" id="{00000000-0008-0000-0D00-000005000000}"/>
            </a:ext>
          </a:extLst>
        </xdr:cNvPr>
        <xdr:cNvSpPr/>
      </xdr:nvSpPr>
      <xdr:spPr>
        <a:xfrm>
          <a:off x="24868094" y="3541059"/>
          <a:ext cx="1775012" cy="625288"/>
        </a:xfrm>
        <a:prstGeom prst="wedgeRectCallout">
          <a:avLst>
            <a:gd name="adj1" fmla="val -56300"/>
            <a:gd name="adj2" fmla="val -92646"/>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共通利用範囲に合わせた容量を入力してください</a:t>
          </a:r>
        </a:p>
      </xdr:txBody>
    </xdr:sp>
    <xdr:clientData/>
  </xdr:twoCellAnchor>
  <xdr:twoCellAnchor>
    <xdr:from>
      <xdr:col>55</xdr:col>
      <xdr:colOff>574425</xdr:colOff>
      <xdr:row>22</xdr:row>
      <xdr:rowOff>169372</xdr:rowOff>
    </xdr:from>
    <xdr:to>
      <xdr:col>58</xdr:col>
      <xdr:colOff>438048</xdr:colOff>
      <xdr:row>25</xdr:row>
      <xdr:rowOff>59706</xdr:rowOff>
    </xdr:to>
    <xdr:sp macro="" textlink="">
      <xdr:nvSpPr>
        <xdr:cNvPr id="6" name="吹き出し: 四角形 1">
          <a:extLst>
            <a:ext uri="{FF2B5EF4-FFF2-40B4-BE49-F238E27FC236}">
              <a16:creationId xmlns:a16="http://schemas.microsoft.com/office/drawing/2014/main" id="{00000000-0008-0000-0D00-000006000000}"/>
            </a:ext>
          </a:extLst>
        </xdr:cNvPr>
        <xdr:cNvSpPr/>
      </xdr:nvSpPr>
      <xdr:spPr>
        <a:xfrm>
          <a:off x="15623925" y="5035781"/>
          <a:ext cx="1404941" cy="617698"/>
        </a:xfrm>
        <a:prstGeom prst="wedgeRectCallout">
          <a:avLst>
            <a:gd name="adj1" fmla="val -830"/>
            <a:gd name="adj2" fmla="val -123486"/>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費用区分を選択</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してください</a:t>
          </a:r>
        </a:p>
      </xdr:txBody>
    </xdr:sp>
    <xdr:clientData/>
  </xdr:twoCellAnchor>
  <xdr:twoCellAnchor>
    <xdr:from>
      <xdr:col>61</xdr:col>
      <xdr:colOff>914400</xdr:colOff>
      <xdr:row>38</xdr:row>
      <xdr:rowOff>215153</xdr:rowOff>
    </xdr:from>
    <xdr:to>
      <xdr:col>63</xdr:col>
      <xdr:colOff>430305</xdr:colOff>
      <xdr:row>41</xdr:row>
      <xdr:rowOff>212911</xdr:rowOff>
    </xdr:to>
    <xdr:sp macro="" textlink="">
      <xdr:nvSpPr>
        <xdr:cNvPr id="8" name="吹き出し: 四角形 1">
          <a:extLst>
            <a:ext uri="{FF2B5EF4-FFF2-40B4-BE49-F238E27FC236}">
              <a16:creationId xmlns:a16="http://schemas.microsoft.com/office/drawing/2014/main" id="{00000000-0008-0000-0D00-000008000000}"/>
            </a:ext>
          </a:extLst>
        </xdr:cNvPr>
        <xdr:cNvSpPr/>
      </xdr:nvSpPr>
      <xdr:spPr>
        <a:xfrm>
          <a:off x="20798118" y="9135035"/>
          <a:ext cx="1398493" cy="625288"/>
        </a:xfrm>
        <a:prstGeom prst="wedgeRectCallout">
          <a:avLst>
            <a:gd name="adj1" fmla="val -56300"/>
            <a:gd name="adj2" fmla="val -92646"/>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見積書の総額と一致させてください。</a:t>
          </a:r>
          <a:endParaRPr kumimoji="1" lang="en-US" altLang="ja-JP" sz="1100">
            <a:solidFill>
              <a:sysClr val="windowText" lastClr="000000"/>
            </a:solidFill>
            <a:latin typeface="+mn-ea"/>
            <a:ea typeface="+mn-ea"/>
          </a:endParaRPr>
        </a:p>
      </xdr:txBody>
    </xdr:sp>
    <xdr:clientData/>
  </xdr:twoCellAnchor>
  <xdr:twoCellAnchor>
    <xdr:from>
      <xdr:col>65</xdr:col>
      <xdr:colOff>224116</xdr:colOff>
      <xdr:row>1</xdr:row>
      <xdr:rowOff>35860</xdr:rowOff>
    </xdr:from>
    <xdr:to>
      <xdr:col>66</xdr:col>
      <xdr:colOff>600634</xdr:colOff>
      <xdr:row>4</xdr:row>
      <xdr:rowOff>53789</xdr:rowOff>
    </xdr:to>
    <xdr:sp macro="" textlink="">
      <xdr:nvSpPr>
        <xdr:cNvPr id="14" name="吹き出し: 四角形 1">
          <a:extLst>
            <a:ext uri="{FF2B5EF4-FFF2-40B4-BE49-F238E27FC236}">
              <a16:creationId xmlns:a16="http://schemas.microsoft.com/office/drawing/2014/main" id="{00000000-0008-0000-0D00-00000E000000}"/>
            </a:ext>
          </a:extLst>
        </xdr:cNvPr>
        <xdr:cNvSpPr/>
      </xdr:nvSpPr>
      <xdr:spPr>
        <a:xfrm>
          <a:off x="23873010" y="206189"/>
          <a:ext cx="1497106" cy="376518"/>
        </a:xfrm>
        <a:prstGeom prst="wedgeRectCallout">
          <a:avLst>
            <a:gd name="adj1" fmla="val -74264"/>
            <a:gd name="adj2" fmla="val -14075"/>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選択してください</a:t>
          </a:r>
        </a:p>
      </xdr:txBody>
    </xdr:sp>
    <xdr:clientData/>
  </xdr:twoCellAnchor>
  <xdr:twoCellAnchor>
    <xdr:from>
      <xdr:col>58</xdr:col>
      <xdr:colOff>502227</xdr:colOff>
      <xdr:row>22</xdr:row>
      <xdr:rowOff>190500</xdr:rowOff>
    </xdr:from>
    <xdr:to>
      <xdr:col>59</xdr:col>
      <xdr:colOff>828175</xdr:colOff>
      <xdr:row>26</xdr:row>
      <xdr:rowOff>3189</xdr:rowOff>
    </xdr:to>
    <xdr:sp macro="" textlink="">
      <xdr:nvSpPr>
        <xdr:cNvPr id="15" name="吹き出し: 四角形 1">
          <a:extLst>
            <a:ext uri="{FF2B5EF4-FFF2-40B4-BE49-F238E27FC236}">
              <a16:creationId xmlns:a16="http://schemas.microsoft.com/office/drawing/2014/main" id="{00000000-0008-0000-0D00-00000F000000}"/>
            </a:ext>
          </a:extLst>
        </xdr:cNvPr>
        <xdr:cNvSpPr/>
      </xdr:nvSpPr>
      <xdr:spPr>
        <a:xfrm>
          <a:off x="17093045" y="5056909"/>
          <a:ext cx="1763357" cy="782507"/>
        </a:xfrm>
        <a:prstGeom prst="wedgeRectCallout">
          <a:avLst>
            <a:gd name="adj1" fmla="val 8006"/>
            <a:gd name="adj2" fmla="val -109315"/>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見積書の明細に番号を記載し、その番号を記入してください。</a:t>
          </a:r>
        </a:p>
      </xdr:txBody>
    </xdr:sp>
    <xdr:clientData/>
  </xdr:twoCellAnchor>
  <xdr:twoCellAnchor>
    <xdr:from>
      <xdr:col>59</xdr:col>
      <xdr:colOff>863474</xdr:colOff>
      <xdr:row>24</xdr:row>
      <xdr:rowOff>161000</xdr:rowOff>
    </xdr:from>
    <xdr:to>
      <xdr:col>62</xdr:col>
      <xdr:colOff>308405</xdr:colOff>
      <xdr:row>29</xdr:row>
      <xdr:rowOff>22811</xdr:rowOff>
    </xdr:to>
    <xdr:sp macro="" textlink="">
      <xdr:nvSpPr>
        <xdr:cNvPr id="16" name="吹き出し: 四角形 1">
          <a:extLst>
            <a:ext uri="{FF2B5EF4-FFF2-40B4-BE49-F238E27FC236}">
              <a16:creationId xmlns:a16="http://schemas.microsoft.com/office/drawing/2014/main" id="{00000000-0008-0000-0D00-000010000000}"/>
            </a:ext>
          </a:extLst>
        </xdr:cNvPr>
        <xdr:cNvSpPr/>
      </xdr:nvSpPr>
      <xdr:spPr>
        <a:xfrm>
          <a:off x="18891701" y="5512318"/>
          <a:ext cx="2250477" cy="1074084"/>
        </a:xfrm>
        <a:prstGeom prst="wedgeRectCallout">
          <a:avLst>
            <a:gd name="adj1" fmla="val -25646"/>
            <a:gd name="adj2" fmla="val -135991"/>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　助成区分（発電設備、共通設備、蓄電池）を選択してください。</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　発電設備と蓄電池で共通に利用する設備がある場合は、共通設備を選択してください。</a:t>
          </a:r>
        </a:p>
      </xdr:txBody>
    </xdr:sp>
    <xdr:clientData/>
  </xdr:twoCellAnchor>
  <xdr:twoCellAnchor>
    <xdr:from>
      <xdr:col>60</xdr:col>
      <xdr:colOff>519545</xdr:colOff>
      <xdr:row>8</xdr:row>
      <xdr:rowOff>57670</xdr:rowOff>
    </xdr:from>
    <xdr:to>
      <xdr:col>62</xdr:col>
      <xdr:colOff>137675</xdr:colOff>
      <xdr:row>9</xdr:row>
      <xdr:rowOff>93593</xdr:rowOff>
    </xdr:to>
    <xdr:sp macro="" textlink="">
      <xdr:nvSpPr>
        <xdr:cNvPr id="17" name="吹き出し: 四角形 1">
          <a:extLst>
            <a:ext uri="{FF2B5EF4-FFF2-40B4-BE49-F238E27FC236}">
              <a16:creationId xmlns:a16="http://schemas.microsoft.com/office/drawing/2014/main" id="{00000000-0008-0000-0D00-000011000000}"/>
            </a:ext>
          </a:extLst>
        </xdr:cNvPr>
        <xdr:cNvSpPr/>
      </xdr:nvSpPr>
      <xdr:spPr>
        <a:xfrm>
          <a:off x="19482954" y="1235306"/>
          <a:ext cx="1488494" cy="226423"/>
        </a:xfrm>
        <a:prstGeom prst="wedgeRectCallout">
          <a:avLst>
            <a:gd name="adj1" fmla="val -13186"/>
            <a:gd name="adj2" fmla="val -102170"/>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選択してください</a:t>
          </a:r>
        </a:p>
      </xdr:txBody>
    </xdr:sp>
    <xdr:clientData/>
  </xdr:twoCellAnchor>
  <xdr:twoCellAnchor>
    <xdr:from>
      <xdr:col>62</xdr:col>
      <xdr:colOff>429589</xdr:colOff>
      <xdr:row>8</xdr:row>
      <xdr:rowOff>51955</xdr:rowOff>
    </xdr:from>
    <xdr:to>
      <xdr:col>64</xdr:col>
      <xdr:colOff>57245</xdr:colOff>
      <xdr:row>9</xdr:row>
      <xdr:rowOff>73086</xdr:rowOff>
    </xdr:to>
    <xdr:sp macro="" textlink="">
      <xdr:nvSpPr>
        <xdr:cNvPr id="18" name="吹き出し: 四角形 1">
          <a:extLst>
            <a:ext uri="{FF2B5EF4-FFF2-40B4-BE49-F238E27FC236}">
              <a16:creationId xmlns:a16="http://schemas.microsoft.com/office/drawing/2014/main" id="{00000000-0008-0000-0D00-000012000000}"/>
            </a:ext>
          </a:extLst>
        </xdr:cNvPr>
        <xdr:cNvSpPr/>
      </xdr:nvSpPr>
      <xdr:spPr>
        <a:xfrm>
          <a:off x="21263362" y="1229591"/>
          <a:ext cx="1498019" cy="211631"/>
        </a:xfrm>
        <a:prstGeom prst="wedgeRectCallout">
          <a:avLst>
            <a:gd name="adj1" fmla="val -27549"/>
            <a:gd name="adj2" fmla="val -95027"/>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選択してください</a:t>
          </a:r>
        </a:p>
      </xdr:txBody>
    </xdr:sp>
    <xdr:clientData/>
  </xdr:twoCellAnchor>
  <xdr:twoCellAnchor>
    <xdr:from>
      <xdr:col>64</xdr:col>
      <xdr:colOff>63478</xdr:colOff>
      <xdr:row>8</xdr:row>
      <xdr:rowOff>83284</xdr:rowOff>
    </xdr:from>
    <xdr:to>
      <xdr:col>65</xdr:col>
      <xdr:colOff>626810</xdr:colOff>
      <xdr:row>9</xdr:row>
      <xdr:rowOff>97403</xdr:rowOff>
    </xdr:to>
    <xdr:sp macro="" textlink="">
      <xdr:nvSpPr>
        <xdr:cNvPr id="19" name="吹き出し: 四角形 1">
          <a:extLst>
            <a:ext uri="{FF2B5EF4-FFF2-40B4-BE49-F238E27FC236}">
              <a16:creationId xmlns:a16="http://schemas.microsoft.com/office/drawing/2014/main" id="{00000000-0008-0000-0D00-000013000000}"/>
            </a:ext>
          </a:extLst>
        </xdr:cNvPr>
        <xdr:cNvSpPr/>
      </xdr:nvSpPr>
      <xdr:spPr>
        <a:xfrm>
          <a:off x="22767614" y="1260920"/>
          <a:ext cx="1498514" cy="204619"/>
        </a:xfrm>
        <a:prstGeom prst="wedgeRectCallout">
          <a:avLst>
            <a:gd name="adj1" fmla="val -24563"/>
            <a:gd name="adj2" fmla="val -95027"/>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選択してください</a:t>
          </a:r>
        </a:p>
      </xdr:txBody>
    </xdr:sp>
    <xdr:clientData/>
  </xdr:twoCellAnchor>
  <xdr:twoCellAnchor>
    <xdr:from>
      <xdr:col>65</xdr:col>
      <xdr:colOff>598561</xdr:colOff>
      <xdr:row>8</xdr:row>
      <xdr:rowOff>53860</xdr:rowOff>
    </xdr:from>
    <xdr:to>
      <xdr:col>66</xdr:col>
      <xdr:colOff>973075</xdr:colOff>
      <xdr:row>9</xdr:row>
      <xdr:rowOff>97403</xdr:rowOff>
    </xdr:to>
    <xdr:sp macro="" textlink="">
      <xdr:nvSpPr>
        <xdr:cNvPr id="20" name="吹き出し: 四角形 1">
          <a:extLst>
            <a:ext uri="{FF2B5EF4-FFF2-40B4-BE49-F238E27FC236}">
              <a16:creationId xmlns:a16="http://schemas.microsoft.com/office/drawing/2014/main" id="{00000000-0008-0000-0D00-000014000000}"/>
            </a:ext>
          </a:extLst>
        </xdr:cNvPr>
        <xdr:cNvSpPr/>
      </xdr:nvSpPr>
      <xdr:spPr>
        <a:xfrm>
          <a:off x="24237879" y="1231496"/>
          <a:ext cx="1500196" cy="234043"/>
        </a:xfrm>
        <a:prstGeom prst="wedgeRectCallout">
          <a:avLst>
            <a:gd name="adj1" fmla="val -24563"/>
            <a:gd name="adj2" fmla="val -95027"/>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選択してください</a:t>
          </a:r>
        </a:p>
      </xdr:txBody>
    </xdr:sp>
    <xdr:clientData/>
  </xdr:twoCellAnchor>
  <xdr:twoCellAnchor>
    <xdr:from>
      <xdr:col>66</xdr:col>
      <xdr:colOff>962816</xdr:colOff>
      <xdr:row>7</xdr:row>
      <xdr:rowOff>10069</xdr:rowOff>
    </xdr:from>
    <xdr:to>
      <xdr:col>68</xdr:col>
      <xdr:colOff>403556</xdr:colOff>
      <xdr:row>8</xdr:row>
      <xdr:rowOff>118796</xdr:rowOff>
    </xdr:to>
    <xdr:sp macro="" textlink="">
      <xdr:nvSpPr>
        <xdr:cNvPr id="21" name="吹き出し: 四角形 1">
          <a:extLst>
            <a:ext uri="{FF2B5EF4-FFF2-40B4-BE49-F238E27FC236}">
              <a16:creationId xmlns:a16="http://schemas.microsoft.com/office/drawing/2014/main" id="{00000000-0008-0000-0D00-000015000000}"/>
            </a:ext>
          </a:extLst>
        </xdr:cNvPr>
        <xdr:cNvSpPr/>
      </xdr:nvSpPr>
      <xdr:spPr>
        <a:xfrm>
          <a:off x="25727816" y="1101114"/>
          <a:ext cx="1501604" cy="195318"/>
        </a:xfrm>
        <a:prstGeom prst="wedgeRectCallout">
          <a:avLst>
            <a:gd name="adj1" fmla="val -24563"/>
            <a:gd name="adj2" fmla="val -95027"/>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選択してください</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121920</xdr:colOff>
          <xdr:row>50</xdr:row>
          <xdr:rowOff>144780</xdr:rowOff>
        </xdr:from>
        <xdr:to>
          <xdr:col>4</xdr:col>
          <xdr:colOff>60960</xdr:colOff>
          <xdr:row>50</xdr:row>
          <xdr:rowOff>373380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1500-00000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3</xdr:col>
      <xdr:colOff>1257300</xdr:colOff>
      <xdr:row>43</xdr:row>
      <xdr:rowOff>133350</xdr:rowOff>
    </xdr:from>
    <xdr:to>
      <xdr:col>6</xdr:col>
      <xdr:colOff>455295</xdr:colOff>
      <xdr:row>46</xdr:row>
      <xdr:rowOff>245745</xdr:rowOff>
    </xdr:to>
    <xdr:pic>
      <xdr:nvPicPr>
        <xdr:cNvPr id="19562" name="図 7">
          <a:extLst>
            <a:ext uri="{FF2B5EF4-FFF2-40B4-BE49-F238E27FC236}">
              <a16:creationId xmlns:a16="http://schemas.microsoft.com/office/drawing/2014/main" id="{00000000-0008-0000-1700-00006A4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7056" r="17728"/>
        <a:stretch>
          <a:fillRect/>
        </a:stretch>
      </xdr:blipFill>
      <xdr:spPr bwMode="auto">
        <a:xfrm>
          <a:off x="2009775" y="9791700"/>
          <a:ext cx="2390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1\cnt\&#26481;&#20140;&#37117;&#22320;&#29699;&#28201;&#26262;&#21270;&#38450;&#27490;&#27963;&#21205;&#25512;&#36914;&#12475;&#12531;&#12479;&#12540;\&#21109;&#12456;&#12493;&#25903;&#25588;&#12481;&#12540;&#12512;\&#65330;&#65300;\&#22320;&#29987;&#22320;&#28040;&#20877;&#12456;&#12493;&#22679;&#24375;&#12503;&#12525;&#12472;&#12455;&#12463;&#12488;R4\02_&#20132;&#20184;&#35201;&#32177;&#12539;&#27096;&#24335;FMT\03_&#27096;&#24335;&#12539;FMT\07_&#22235;&#23450;&#35036;&#27491;&#65288;&#37117;&#22806;&#65289;\chisan_project_hachiken_yoshiki_isshiki_23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目次"/>
      <sheetName val="提出方法"/>
      <sheetName val="記載要領"/>
      <sheetName val="日本標準産業中分類"/>
      <sheetName val="会社規模判断資料"/>
      <sheetName val="基本情報"/>
      <sheetName val="第１号"/>
      <sheetName val="第１号_第二面"/>
      <sheetName val="第２号 (助成対象事業者用)"/>
      <sheetName val="第２号 (共同申請者用) "/>
      <sheetName val="第２号 (手続き代行者用)"/>
      <sheetName val="第3号"/>
      <sheetName val="第４号(太陽光）"/>
      <sheetName val="第４号（風力)"/>
      <sheetName val="第４号（水力)"/>
      <sheetName val="第４号（地熱)"/>
      <sheetName val="第４号（ﾊﾞｲｵﾏｽ発電)"/>
      <sheetName val="第４号（共通_環境価値）"/>
      <sheetName val="別紙１"/>
      <sheetName val="別紙２"/>
      <sheetName val="別紙３"/>
      <sheetName val="別紙３ (2)"/>
      <sheetName val="共通様式_助成対象事業経費内訳（全体）"/>
      <sheetName val="共通様式_助成対象事業経費内訳（太陽光）"/>
      <sheetName val="共通様式_助成対象事業経費内訳（太陽光を除く）"/>
      <sheetName val="共通様式_蓄電池"/>
      <sheetName val="補助資料（機器按分）"/>
      <sheetName val="第7号様式"/>
      <sheetName val="第8号様式"/>
      <sheetName val="第9号様式"/>
      <sheetName val="第11号様式"/>
      <sheetName val="第13号様式"/>
      <sheetName val="第14号様式"/>
      <sheetName val="第15号様式"/>
      <sheetName val="第17の1号様式"/>
      <sheetName val="第17の2号様式"/>
      <sheetName val="第17の3号様式"/>
      <sheetName val="第21号様式"/>
      <sheetName val="第22号様式"/>
      <sheetName val="第24号様式"/>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ow r="173">
          <cell r="G173" t="str">
            <v/>
          </cell>
          <cell r="BG173">
            <v>31200</v>
          </cell>
        </row>
      </sheetData>
      <sheetData sheetId="13">
        <row r="116">
          <cell r="G116" t="str">
            <v/>
          </cell>
        </row>
      </sheetData>
      <sheetData sheetId="14">
        <row r="202">
          <cell r="G202" t="str">
            <v/>
          </cell>
        </row>
      </sheetData>
      <sheetData sheetId="15">
        <row r="206">
          <cell r="G206" t="str">
            <v/>
          </cell>
        </row>
      </sheetData>
      <sheetData sheetId="16">
        <row r="356">
          <cell r="G356" t="str">
            <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richData/_rels/richValueRel.xml.rels><?xml version="1.0" encoding="UTF-8" standalone="yes"?>
<Relationships xmlns="http://schemas.openxmlformats.org/package/2006/relationships"><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21.bin"/><Relationship Id="rId4" Type="http://schemas.openxmlformats.org/officeDocument/2006/relationships/ctrlProp" Target="../ctrlProps/ctrlProp7.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CG3"/>
  <sheetViews>
    <sheetView workbookViewId="0"/>
  </sheetViews>
  <sheetFormatPr defaultColWidth="8.88671875" defaultRowHeight="13.2"/>
  <cols>
    <col min="1" max="16384" width="8.88671875" style="9"/>
  </cols>
  <sheetData>
    <row r="1" spans="1:85">
      <c r="A1" s="9">
        <v>1</v>
      </c>
      <c r="B1" s="9">
        <v>2</v>
      </c>
      <c r="C1" s="9">
        <v>3</v>
      </c>
      <c r="D1" s="9">
        <v>4</v>
      </c>
      <c r="E1" s="9">
        <v>5</v>
      </c>
      <c r="F1" s="9">
        <v>6</v>
      </c>
      <c r="G1" s="9">
        <v>7</v>
      </c>
      <c r="H1" s="9">
        <v>8</v>
      </c>
      <c r="I1" s="9">
        <v>9</v>
      </c>
      <c r="J1" s="9">
        <v>10</v>
      </c>
      <c r="K1" s="9">
        <v>11</v>
      </c>
      <c r="L1" s="9">
        <v>12</v>
      </c>
      <c r="M1" s="9">
        <v>13</v>
      </c>
      <c r="N1" s="9">
        <v>14</v>
      </c>
      <c r="O1" s="9">
        <v>15</v>
      </c>
      <c r="P1" s="9">
        <v>16</v>
      </c>
      <c r="Q1" s="9">
        <v>17</v>
      </c>
      <c r="R1" s="9">
        <v>18</v>
      </c>
      <c r="S1" s="9">
        <v>19</v>
      </c>
      <c r="T1" s="9">
        <v>20</v>
      </c>
      <c r="U1" s="9">
        <v>21</v>
      </c>
      <c r="V1" s="9">
        <v>22</v>
      </c>
      <c r="W1" s="9">
        <v>23</v>
      </c>
      <c r="X1" s="9">
        <v>24</v>
      </c>
      <c r="Y1" s="9">
        <v>25</v>
      </c>
      <c r="Z1" s="9">
        <v>26</v>
      </c>
      <c r="AA1" s="9">
        <v>27</v>
      </c>
      <c r="AB1" s="9">
        <v>28</v>
      </c>
      <c r="AC1" s="9">
        <v>29</v>
      </c>
      <c r="AD1" s="9">
        <v>30</v>
      </c>
      <c r="AE1" s="9">
        <v>31</v>
      </c>
      <c r="AF1" s="9">
        <v>32</v>
      </c>
      <c r="AG1" s="9">
        <v>33</v>
      </c>
      <c r="AH1" s="9">
        <v>34</v>
      </c>
      <c r="AI1" s="9">
        <v>35</v>
      </c>
      <c r="AJ1" s="9">
        <v>36</v>
      </c>
      <c r="AK1" s="9">
        <v>37</v>
      </c>
      <c r="AL1" s="9">
        <v>38</v>
      </c>
      <c r="AM1" s="9">
        <v>39</v>
      </c>
      <c r="AN1" s="9">
        <v>40</v>
      </c>
      <c r="AO1" s="9">
        <v>41</v>
      </c>
      <c r="AP1" s="9">
        <v>42</v>
      </c>
      <c r="AQ1" s="9">
        <v>43</v>
      </c>
      <c r="AR1" s="9">
        <v>44</v>
      </c>
      <c r="AS1" s="9">
        <v>45</v>
      </c>
      <c r="AT1" s="9">
        <v>46</v>
      </c>
      <c r="AU1" s="9">
        <v>47</v>
      </c>
      <c r="AV1" s="9">
        <v>48</v>
      </c>
      <c r="AW1" s="9">
        <v>49</v>
      </c>
      <c r="AX1" s="9">
        <v>50</v>
      </c>
      <c r="AY1" s="9">
        <v>51</v>
      </c>
      <c r="AZ1" s="9">
        <v>52</v>
      </c>
      <c r="BA1" s="9">
        <v>53</v>
      </c>
      <c r="BB1" s="9">
        <v>54</v>
      </c>
      <c r="BC1" s="9">
        <v>55</v>
      </c>
      <c r="BD1" s="9">
        <v>56</v>
      </c>
      <c r="BE1" s="9">
        <v>57</v>
      </c>
      <c r="BF1" s="9">
        <v>58</v>
      </c>
      <c r="BG1" s="9">
        <v>59</v>
      </c>
      <c r="BH1" s="9">
        <v>60</v>
      </c>
      <c r="BI1" s="9">
        <v>61</v>
      </c>
      <c r="BJ1" s="9">
        <v>62</v>
      </c>
      <c r="BK1" s="9">
        <v>63</v>
      </c>
      <c r="BL1" s="9">
        <v>64</v>
      </c>
      <c r="BM1" s="9">
        <v>65</v>
      </c>
      <c r="BN1" s="9">
        <v>66</v>
      </c>
      <c r="BO1" s="9">
        <v>67</v>
      </c>
      <c r="BP1" s="9">
        <v>68</v>
      </c>
      <c r="BQ1" s="9">
        <v>69</v>
      </c>
      <c r="BR1" s="9">
        <v>70</v>
      </c>
      <c r="BS1" s="9">
        <v>71</v>
      </c>
      <c r="BT1" s="9">
        <v>72</v>
      </c>
      <c r="BU1" s="9">
        <v>73</v>
      </c>
      <c r="BV1" s="9">
        <v>74</v>
      </c>
      <c r="BW1" s="9">
        <v>75</v>
      </c>
      <c r="BX1" s="9">
        <v>76</v>
      </c>
      <c r="BY1" s="9">
        <v>77</v>
      </c>
      <c r="BZ1" s="9">
        <v>78</v>
      </c>
      <c r="CA1" s="9">
        <v>79</v>
      </c>
      <c r="CB1" s="9">
        <v>80</v>
      </c>
      <c r="CC1" s="9">
        <v>81</v>
      </c>
      <c r="CD1" s="9">
        <v>82</v>
      </c>
      <c r="CE1" s="9">
        <v>83</v>
      </c>
      <c r="CF1" s="9">
        <v>84</v>
      </c>
      <c r="CG1" s="9">
        <v>85</v>
      </c>
    </row>
    <row r="2" spans="1:85">
      <c r="A2" s="9" t="e">
        <f>'共通１－２(太陽光）'!#REF!</f>
        <v>#REF!</v>
      </c>
      <c r="B2" s="9" t="e">
        <f>'共通１－２(太陽光）'!#REF!</f>
        <v>#REF!</v>
      </c>
      <c r="C2" s="9" t="e">
        <f>'共通１－２(太陽光）'!#REF!</f>
        <v>#REF!</v>
      </c>
      <c r="D2" s="9" t="e">
        <f>'共通１－２(太陽光）'!#REF!</f>
        <v>#REF!</v>
      </c>
      <c r="E2" s="9" t="e">
        <f>'共通１－２(太陽光）'!#REF!</f>
        <v>#REF!</v>
      </c>
      <c r="F2" s="9" t="e">
        <f>'共通１－２(太陽光）'!#REF!</f>
        <v>#REF!</v>
      </c>
      <c r="G2" s="9" t="e">
        <f>'共通１－２(太陽光）'!#REF!</f>
        <v>#REF!</v>
      </c>
      <c r="H2" s="9" t="e">
        <f>'共通１－２(太陽光）'!#REF!</f>
        <v>#REF!</v>
      </c>
      <c r="I2" s="9" t="str">
        <f>'共通１－２(太陽光）'!$D$6</f>
        <v>太陽光発電システム総出力</v>
      </c>
      <c r="J2" s="9" t="str">
        <f>'共通１－２(太陽光）'!$D$12</f>
        <v>製造者名（メーカー名）</v>
      </c>
      <c r="K2" s="9" t="str">
        <f>'共通１－２(太陽光）'!$D$13</f>
        <v>型式名</v>
      </c>
      <c r="L2" s="9" t="str">
        <f>'共通１－２(太陽光）'!$D$15</f>
        <v>１枚あたりの公称最大出力</v>
      </c>
      <c r="M2" s="9" t="str">
        <f>'共通１－２(太陽光）'!$D$12</f>
        <v>製造者名（メーカー名）</v>
      </c>
      <c r="N2" s="9" t="str">
        <f>'共通１－２(太陽光）'!$D$13</f>
        <v>型式名</v>
      </c>
      <c r="O2" s="9" t="str">
        <f>'共通１－２(太陽光）'!$D$15</f>
        <v>１枚あたりの公称最大出力</v>
      </c>
      <c r="P2" s="9" t="str">
        <f>'共通１－２(太陽光）'!$D$12</f>
        <v>製造者名（メーカー名）</v>
      </c>
      <c r="Q2" s="9" t="str">
        <f>'共通１－２(太陽光）'!$D$13</f>
        <v>型式名</v>
      </c>
      <c r="R2" s="9" t="str">
        <f>'共通１－２(太陽光）'!$D$15</f>
        <v>１枚あたりの公称最大出力</v>
      </c>
      <c r="S2" s="9" t="str">
        <f>'共通１－２(太陽光）'!$D$12</f>
        <v>製造者名（メーカー名）</v>
      </c>
      <c r="T2" s="9" t="str">
        <f>'共通１－２(太陽光）'!$D$13</f>
        <v>型式名</v>
      </c>
      <c r="U2" s="9" t="str">
        <f>'共通１－２(太陽光）'!$D$15</f>
        <v>１枚あたりの公称最大出力</v>
      </c>
      <c r="V2" s="9" t="str">
        <f>'共通１－２(太陽光）'!$D$12</f>
        <v>製造者名（メーカー名）</v>
      </c>
      <c r="W2" s="9" t="str">
        <f>'共通１－２(太陽光）'!$D$13</f>
        <v>型式名</v>
      </c>
      <c r="X2" s="9" t="str">
        <f>'共通１－２(太陽光）'!$D$15</f>
        <v>１枚あたりの公称最大出力</v>
      </c>
      <c r="Y2" s="9" t="str">
        <f>'共通１－２(太陽光）'!$D$12</f>
        <v>製造者名（メーカー名）</v>
      </c>
      <c r="Z2" s="9" t="str">
        <f>'共通１－２(太陽光）'!$D$13</f>
        <v>型式名</v>
      </c>
      <c r="AA2" s="9" t="str">
        <f>'共通１－２(太陽光）'!$D$15</f>
        <v>１枚あたりの公称最大出力</v>
      </c>
      <c r="AB2" s="9" t="str">
        <f>'共通１－２(太陽光）'!$D$64</f>
        <v>製造者名（メーカー名）</v>
      </c>
      <c r="AC2" s="9" t="str">
        <f>'共通１－２(太陽光）'!$D$65</f>
        <v>型式名</v>
      </c>
      <c r="AD2" s="9" t="str">
        <f>'共通１－２(太陽光）'!$D$67</f>
        <v>１台あたりの定格容量</v>
      </c>
      <c r="AE2" s="9" t="str">
        <f>'共通１－２(太陽光）'!$D$64</f>
        <v>製造者名（メーカー名）</v>
      </c>
      <c r="AF2" s="9" t="str">
        <f>'共通１－２(太陽光）'!$D$65</f>
        <v>型式名</v>
      </c>
      <c r="AG2" s="9" t="str">
        <f>'共通１－２(太陽光）'!$D$67</f>
        <v>１台あたりの定格容量</v>
      </c>
      <c r="AH2" s="9" t="str">
        <f>'共通１－２(太陽光）'!$D$64</f>
        <v>製造者名（メーカー名）</v>
      </c>
      <c r="AI2" s="9" t="str">
        <f>'共通１－２(太陽光）'!$D$65</f>
        <v>型式名</v>
      </c>
      <c r="AJ2" s="9" t="str">
        <f>'共通１－２(太陽光）'!$D$67</f>
        <v>１台あたりの定格容量</v>
      </c>
      <c r="AK2" s="9" t="str">
        <f>'共通１－２(太陽光）'!$D$90</f>
        <v>製造者名（メーカー名）</v>
      </c>
      <c r="AL2" s="9" t="str">
        <f>'共通１－２(太陽光）'!$D$91</f>
        <v>型式名</v>
      </c>
      <c r="AM2" s="9" t="str">
        <f>'共通１－２(太陽光）'!$D$93</f>
        <v>１台あたりの定格出力（連系）</v>
      </c>
      <c r="AN2" s="9" t="str">
        <f>'共通１－２(太陽光）'!$D$94</f>
        <v>１台あたりの定格容量</v>
      </c>
      <c r="AO2" s="9" t="str">
        <f>'共通１－２(太陽光）'!$D$90</f>
        <v>製造者名（メーカー名）</v>
      </c>
      <c r="AP2" s="9" t="str">
        <f>'共通１－２(太陽光）'!$D$91</f>
        <v>型式名</v>
      </c>
      <c r="AQ2" s="9" t="str">
        <f>'共通１－２(太陽光）'!$D$93</f>
        <v>１台あたりの定格出力（連系）</v>
      </c>
      <c r="AR2" s="9" t="str">
        <f>'共通１－２(太陽光）'!$D$94</f>
        <v>１台あたりの定格容量</v>
      </c>
      <c r="AS2" s="9" t="str">
        <f>'共通１－２(太陽光）'!$D$90</f>
        <v>製造者名（メーカー名）</v>
      </c>
      <c r="AT2" s="9" t="str">
        <f>'共通１－２(太陽光）'!$D$91</f>
        <v>型式名</v>
      </c>
      <c r="AU2" s="9" t="str">
        <f>'共通１－２(太陽光）'!$D$93</f>
        <v>１台あたりの定格出力（連系）</v>
      </c>
      <c r="AV2" s="9" t="str">
        <f>'共通１－２(太陽光）'!$D$94</f>
        <v>１台あたりの定格容量</v>
      </c>
      <c r="AW2" s="9" t="str">
        <f>'共通１－２(太陽光）'!D134</f>
        <v>・需要先の年間想定電力消費量(A)</v>
      </c>
      <c r="AX2" s="9" t="str">
        <f>'共通１－２(太陽光）'!D136</f>
        <v>・年間想定発電電力量(B)</v>
      </c>
      <c r="AY2" s="9" t="str">
        <f>共通２_太陽光発電!C5</f>
        <v>国等補助金
の併用</v>
      </c>
      <c r="AZ2" s="9" t="str">
        <f>共通２_太陽光発電!F6</f>
        <v>都助成率</v>
      </c>
      <c r="BA2" s="9" t="str">
        <f>共通２_太陽光発電!K6</f>
        <v>都助成率</v>
      </c>
      <c r="BB2" s="513" t="str">
        <f>共通２_太陽光発電!C42</f>
        <v>助成事業に要する経費</v>
      </c>
      <c r="BC2" s="9" t="str">
        <f>共通２_太陽光発電!I42</f>
        <v>都の助成対象となる国等補助</v>
      </c>
      <c r="BD2" s="9" t="str">
        <f>共通２_太陽光発電!C43</f>
        <v>国等補助控除無し都助成対象経費</v>
      </c>
      <c r="BE2" s="9" t="str">
        <f>共通２_太陽光発電!I43</f>
        <v>国等補助控除後の都助成対象</v>
      </c>
      <c r="BF2" s="9" t="str">
        <f>共通２_太陽光発電!I46</f>
        <v>交付申請額</v>
      </c>
      <c r="BG2" s="513" t="str">
        <f>共通２_太陽光発電!$AH$38</f>
        <v>設計費</v>
      </c>
      <c r="BH2" s="513" t="str">
        <f>共通２_太陽光発電!$AH$38</f>
        <v>設計費</v>
      </c>
      <c r="BI2" s="513" t="str">
        <f>共通２_太陽光発電!$AH$38</f>
        <v>設計費</v>
      </c>
      <c r="BJ2" s="513" t="str">
        <f>共通２_太陽光発電!$AH$38</f>
        <v>設計費</v>
      </c>
      <c r="BK2" s="513" t="str">
        <f>共通２_太陽光発電!$AH$38</f>
        <v>設計費</v>
      </c>
      <c r="BL2" s="513" t="str">
        <f>共通２_太陽光発電!$AH$38</f>
        <v>設計費</v>
      </c>
      <c r="BM2" s="513" t="str">
        <f>共通２_太陽光発電!$AH$38</f>
        <v>設計費</v>
      </c>
      <c r="BN2" s="513" t="str">
        <f>共通２_太陽光発電!$AH$38</f>
        <v>設計費</v>
      </c>
      <c r="BO2" s="513" t="str">
        <f>共通２_太陽光発電!$AH$39</f>
        <v>設備費</v>
      </c>
      <c r="BP2" s="513" t="str">
        <f>共通２_太陽光発電!$AH$39</f>
        <v>設備費</v>
      </c>
      <c r="BQ2" s="513" t="str">
        <f>共通２_太陽光発電!$AH$39</f>
        <v>設備費</v>
      </c>
      <c r="BR2" s="513" t="str">
        <f>共通２_太陽光発電!$AH$39</f>
        <v>設備費</v>
      </c>
      <c r="BS2" s="513" t="str">
        <f>共通２_太陽光発電!$AH$39</f>
        <v>設備費</v>
      </c>
      <c r="BT2" s="513" t="str">
        <f>共通２_太陽光発電!$AH$39</f>
        <v>設備費</v>
      </c>
      <c r="BU2" s="513" t="str">
        <f>共通２_太陽光発電!$AH$39</f>
        <v>設備費</v>
      </c>
      <c r="BV2" s="513" t="str">
        <f>共通２_太陽光発電!$AH$39</f>
        <v>設備費</v>
      </c>
      <c r="BW2" s="513" t="str">
        <f>共通２_太陽光発電!$AH$40</f>
        <v>工事費</v>
      </c>
      <c r="BX2" s="513" t="str">
        <f>共通２_太陽光発電!$AH$40</f>
        <v>工事費</v>
      </c>
      <c r="BY2" s="513" t="str">
        <f>共通２_太陽光発電!$AH$40</f>
        <v>工事費</v>
      </c>
      <c r="BZ2" s="513" t="str">
        <f>共通２_太陽光発電!$AH$40</f>
        <v>工事費</v>
      </c>
      <c r="CA2" s="513" t="str">
        <f>共通２_太陽光発電!$AH$40</f>
        <v>工事費</v>
      </c>
      <c r="CB2" s="513" t="str">
        <f>共通２_太陽光発電!$AH$40</f>
        <v>工事費</v>
      </c>
      <c r="CC2" s="513" t="str">
        <f>共通２_太陽光発電!$AH$40</f>
        <v>工事費</v>
      </c>
      <c r="CD2" s="513" t="str">
        <f>共通２_太陽光発電!$AH$40</f>
        <v>工事費</v>
      </c>
    </row>
    <row r="3" spans="1:85">
      <c r="A3" s="9" t="e">
        <f>'共通１－２(太陽光）'!#REF!</f>
        <v>#REF!</v>
      </c>
      <c r="B3" s="9" t="e">
        <f>'共通１－２(太陽光）'!#REF!</f>
        <v>#REF!</v>
      </c>
      <c r="C3" s="514" t="e">
        <f>'共通１－２(太陽光）'!#REF!</f>
        <v>#REF!</v>
      </c>
      <c r="D3" s="9" t="e">
        <f>'共通１－２(太陽光）'!#REF!</f>
        <v>#REF!</v>
      </c>
      <c r="E3" s="514" t="e">
        <f>'共通１－２(太陽光）'!#REF!</f>
        <v>#REF!</v>
      </c>
      <c r="F3" s="514" t="e">
        <f>'共通１－２(太陽光）'!#REF!</f>
        <v>#REF!</v>
      </c>
      <c r="G3" s="9" t="e">
        <f>'共通１－２(太陽光）'!#REF!</f>
        <v>#REF!</v>
      </c>
      <c r="H3" s="9" t="e">
        <f>'共通１－２(太陽光）'!#REF!</f>
        <v>#REF!</v>
      </c>
      <c r="I3" s="9" t="str">
        <f>'共通１－２(太陽光）'!G6</f>
        <v/>
      </c>
      <c r="J3" s="9">
        <f>'共通１－２(太陽光）'!G12</f>
        <v>0</v>
      </c>
      <c r="K3" s="9">
        <f>'共通１－２(太陽光）'!G13</f>
        <v>0</v>
      </c>
      <c r="L3" s="9">
        <f>'共通１－２(太陽光）'!G15</f>
        <v>0</v>
      </c>
      <c r="M3" s="9">
        <f>'共通１－２(太陽光）'!G20</f>
        <v>0</v>
      </c>
      <c r="N3" s="9">
        <f>'共通１－２(太陽光）'!G21</f>
        <v>0</v>
      </c>
      <c r="O3" s="9">
        <f>'共通１－２(太陽光）'!G23</f>
        <v>0</v>
      </c>
      <c r="P3" s="9">
        <f>'共通１－２(太陽光）'!G28</f>
        <v>0</v>
      </c>
      <c r="Q3" s="9">
        <f>'共通１－２(太陽光）'!G29</f>
        <v>0</v>
      </c>
      <c r="R3" s="9">
        <f>'共通１－２(太陽光）'!G31</f>
        <v>0</v>
      </c>
      <c r="S3" s="9">
        <f>'共通１－２(太陽光）'!G39</f>
        <v>0</v>
      </c>
      <c r="T3" s="9">
        <f>'共通１－２(太陽光）'!G40</f>
        <v>0</v>
      </c>
      <c r="U3" s="9">
        <f>'共通１－２(太陽光）'!G42</f>
        <v>0</v>
      </c>
      <c r="V3" s="9">
        <f>'共通１－２(太陽光）'!G47</f>
        <v>0</v>
      </c>
      <c r="W3" s="9">
        <f>'共通１－２(太陽光）'!G48</f>
        <v>0</v>
      </c>
      <c r="X3" s="9">
        <f>'共通１－２(太陽光）'!G50</f>
        <v>0</v>
      </c>
      <c r="Y3" s="9">
        <f>'共通１－２(太陽光）'!G55</f>
        <v>0</v>
      </c>
      <c r="Z3" s="9">
        <f>'共通１－２(太陽光）'!G56</f>
        <v>0</v>
      </c>
      <c r="AA3" s="9">
        <f>'共通１－２(太陽光）'!G58</f>
        <v>0</v>
      </c>
      <c r="AB3" s="9">
        <f>'共通１－２(太陽光）'!G64</f>
        <v>0</v>
      </c>
      <c r="AC3" s="9">
        <f>'共通１－２(太陽光）'!G64</f>
        <v>0</v>
      </c>
      <c r="AD3" s="9">
        <f>'共通１－２(太陽光）'!G67</f>
        <v>0</v>
      </c>
      <c r="AE3" s="9">
        <f>'共通１－２(太陽光）'!G72</f>
        <v>0</v>
      </c>
      <c r="AF3" s="9">
        <f>'共通１－２(太陽光）'!G73</f>
        <v>0</v>
      </c>
      <c r="AG3" s="9">
        <f>'共通１－２(太陽光）'!G75</f>
        <v>0</v>
      </c>
      <c r="AH3" s="9">
        <f>'共通１－２(太陽光）'!G80</f>
        <v>0</v>
      </c>
      <c r="AI3" s="9">
        <f>'共通１－２(太陽光）'!G81</f>
        <v>0</v>
      </c>
      <c r="AJ3" s="9">
        <f>'共通１－２(太陽光）'!G83</f>
        <v>0</v>
      </c>
      <c r="AK3" s="9">
        <f>'共通１－２(太陽光）'!G90</f>
        <v>0</v>
      </c>
      <c r="AL3" s="9">
        <f>'共通１－２(太陽光）'!G91</f>
        <v>0</v>
      </c>
      <c r="AM3" s="9">
        <f>'共通１－２(太陽光）'!G93</f>
        <v>0</v>
      </c>
      <c r="AN3" s="9">
        <f>'共通１－２(太陽光）'!G94</f>
        <v>0</v>
      </c>
      <c r="AO3" s="9">
        <f>'共通１－２(太陽光）'!G100</f>
        <v>0</v>
      </c>
      <c r="AP3" s="9">
        <f>'共通１－２(太陽光）'!G101</f>
        <v>0</v>
      </c>
      <c r="AQ3" s="9">
        <f>'共通１－２(太陽光）'!G103</f>
        <v>0</v>
      </c>
      <c r="AR3" s="9">
        <f>'共通１－２(太陽光）'!G104</f>
        <v>0</v>
      </c>
      <c r="AS3" s="9">
        <f>'共通１－２(太陽光）'!G110</f>
        <v>0</v>
      </c>
      <c r="AT3" s="9">
        <f>'共通１－２(太陽光）'!G111</f>
        <v>0</v>
      </c>
      <c r="AU3" s="9">
        <f>'共通１－２(太陽光）'!G113</f>
        <v>0</v>
      </c>
      <c r="AV3" s="9">
        <f>'共通１－２(太陽光）'!G114</f>
        <v>0</v>
      </c>
      <c r="AW3" s="9" t="str">
        <f>'共通１－２(太陽光）'!G134</f>
        <v/>
      </c>
      <c r="AX3" s="9" t="str">
        <f>'共通１－２(太陽光）'!G136</f>
        <v/>
      </c>
      <c r="AY3" s="9">
        <f>共通２_太陽光発電!C7</f>
        <v>0</v>
      </c>
      <c r="AZ3" s="9">
        <f>共通２_太陽光発電!F7</f>
        <v>0</v>
      </c>
      <c r="BA3" s="9">
        <f>共通２_太陽光発電!K7</f>
        <v>0</v>
      </c>
      <c r="BB3" s="513" t="str">
        <f>共通２_太陽光発電!G42</f>
        <v/>
      </c>
      <c r="BC3" s="513" t="str">
        <f>共通２_太陽光発電!M42</f>
        <v/>
      </c>
      <c r="BD3" s="513" t="str">
        <f>共通２_太陽光発電!G43</f>
        <v/>
      </c>
      <c r="BE3" s="513" t="str">
        <f>共通２_太陽光発電!M43</f>
        <v/>
      </c>
      <c r="BF3" s="513" t="str">
        <f>共通２_太陽光発電!M46</f>
        <v/>
      </c>
      <c r="BG3" s="513">
        <f>共通２_太陽光発電!AI38</f>
        <v>0</v>
      </c>
      <c r="BH3" s="513">
        <f>共通２_太陽光発電!AJ38</f>
        <v>0</v>
      </c>
      <c r="BI3" s="513">
        <f>共通２_太陽光発電!AK38</f>
        <v>0</v>
      </c>
      <c r="BJ3" s="513">
        <f>共通２_太陽光発電!AL38</f>
        <v>0</v>
      </c>
      <c r="BK3" s="513">
        <f>共通２_太陽光発電!AM38</f>
        <v>0</v>
      </c>
      <c r="BL3" s="513">
        <f>共通２_太陽光発電!AN38</f>
        <v>0</v>
      </c>
      <c r="BM3" s="513">
        <f>共通２_太陽光発電!AO38</f>
        <v>0</v>
      </c>
      <c r="BN3" s="513">
        <f>共通２_太陽光発電!AP38</f>
        <v>0</v>
      </c>
      <c r="BO3" s="513">
        <f>共通２_太陽光発電!AI39</f>
        <v>0</v>
      </c>
      <c r="BP3" s="513">
        <f>共通２_太陽光発電!AJ39</f>
        <v>0</v>
      </c>
      <c r="BQ3" s="513">
        <f>共通２_太陽光発電!AK39</f>
        <v>0</v>
      </c>
      <c r="BR3" s="513">
        <f>共通２_太陽光発電!AL39</f>
        <v>0</v>
      </c>
      <c r="BS3" s="513">
        <f>共通２_太陽光発電!AM39</f>
        <v>0</v>
      </c>
      <c r="BT3" s="513">
        <f>共通２_太陽光発電!AN39</f>
        <v>0</v>
      </c>
      <c r="BU3" s="513">
        <f>共通２_太陽光発電!AO39</f>
        <v>0</v>
      </c>
      <c r="BV3" s="513">
        <f>共通２_太陽光発電!AP39</f>
        <v>0</v>
      </c>
      <c r="BW3" s="513">
        <f>共通２_太陽光発電!AI40</f>
        <v>0</v>
      </c>
      <c r="BX3" s="513">
        <f>共通２_太陽光発電!AJ40</f>
        <v>0</v>
      </c>
      <c r="BY3" s="513">
        <f>共通２_太陽光発電!AK40</f>
        <v>0</v>
      </c>
      <c r="BZ3" s="513">
        <f>共通２_太陽光発電!AL40</f>
        <v>0</v>
      </c>
      <c r="CA3" s="513">
        <f>共通２_太陽光発電!AM40</f>
        <v>0</v>
      </c>
      <c r="CB3" s="513">
        <f>共通２_太陽光発電!AN40</f>
        <v>0</v>
      </c>
      <c r="CC3" s="513">
        <f>共通２_太陽光発電!BO40</f>
        <v>0</v>
      </c>
      <c r="CD3" s="513">
        <f>共通２_太陽光発電!AP40</f>
        <v>0</v>
      </c>
    </row>
  </sheetData>
  <phoneticPr fontId="58"/>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rgb="FFFFFF00"/>
  </sheetPr>
  <dimension ref="A1:BM374"/>
  <sheetViews>
    <sheetView showZeros="0" view="pageBreakPreview" zoomScaleNormal="100" zoomScaleSheetLayoutView="100" workbookViewId="0">
      <selection activeCell="G5" sqref="G5"/>
    </sheetView>
  </sheetViews>
  <sheetFormatPr defaultColWidth="9" defaultRowHeight="13.2"/>
  <cols>
    <col min="1" max="1" width="1.6640625" style="1" customWidth="1"/>
    <col min="2" max="2" width="2.6640625" style="1" customWidth="1"/>
    <col min="3" max="3" width="2.44140625" style="1" customWidth="1"/>
    <col min="4" max="10" width="10.6640625" style="1" customWidth="1"/>
    <col min="11" max="11" width="1.77734375" style="1" customWidth="1"/>
    <col min="12" max="12" width="2.21875" style="1" customWidth="1"/>
    <col min="13" max="13" width="36.33203125" style="1" customWidth="1"/>
    <col min="14" max="18" width="0" style="1" hidden="1" customWidth="1"/>
    <col min="19" max="16384" width="9" style="1"/>
  </cols>
  <sheetData>
    <row r="1" spans="2:13" ht="18" customHeight="1">
      <c r="B1" s="1" t="s">
        <v>6</v>
      </c>
    </row>
    <row r="2" spans="2:13" ht="18" customHeight="1">
      <c r="B2" s="17" t="s">
        <v>7</v>
      </c>
    </row>
    <row r="3" spans="2:13" ht="14.25" customHeight="1"/>
    <row r="4" spans="2:13" ht="18" customHeight="1">
      <c r="B4" s="1" t="s">
        <v>274</v>
      </c>
    </row>
    <row r="5" spans="2:13" ht="18" customHeight="1">
      <c r="D5" s="603" t="s">
        <v>293</v>
      </c>
      <c r="E5" s="603"/>
      <c r="F5" s="5"/>
      <c r="G5" s="82" t="str">
        <f>IF(G36="","",ROUNDDOWN(SUM(G38,G47,G56),0))</f>
        <v/>
      </c>
      <c r="H5" s="1" t="s">
        <v>2</v>
      </c>
      <c r="M5" s="18"/>
    </row>
    <row r="6" spans="2:13" ht="13.5" customHeight="1">
      <c r="D6" s="5"/>
      <c r="E6" s="5"/>
      <c r="F6" s="5"/>
    </row>
    <row r="7" spans="2:13" ht="13.5" customHeight="1">
      <c r="D7" s="17"/>
    </row>
    <row r="8" spans="2:13" ht="18" customHeight="1">
      <c r="B8" s="1" t="s">
        <v>278</v>
      </c>
      <c r="M8" s="18"/>
    </row>
    <row r="9" spans="2:13" ht="17.100000000000001" customHeight="1">
      <c r="C9" s="2"/>
      <c r="D9" s="665" t="s">
        <v>277</v>
      </c>
      <c r="E9" s="666"/>
      <c r="F9" s="667"/>
      <c r="G9" s="787"/>
      <c r="H9" s="788"/>
      <c r="I9" s="789"/>
      <c r="M9" s="18" t="s">
        <v>46</v>
      </c>
    </row>
    <row r="10" spans="2:13" ht="17.100000000000001" customHeight="1">
      <c r="D10" s="635" t="s">
        <v>358</v>
      </c>
      <c r="E10" s="636"/>
      <c r="F10" s="637"/>
      <c r="G10" s="793"/>
      <c r="H10" s="794"/>
      <c r="I10" s="795"/>
      <c r="J10" s="1" t="s">
        <v>288</v>
      </c>
    </row>
    <row r="11" spans="2:13" ht="17.100000000000001" customHeight="1">
      <c r="D11" s="635" t="s">
        <v>280</v>
      </c>
      <c r="E11" s="636"/>
      <c r="F11" s="637"/>
      <c r="G11" s="704"/>
      <c r="H11" s="705"/>
      <c r="I11" s="706"/>
      <c r="J11" s="1" t="s">
        <v>279</v>
      </c>
    </row>
    <row r="12" spans="2:13" ht="17.100000000000001" customHeight="1">
      <c r="D12" s="673" t="s">
        <v>299</v>
      </c>
      <c r="E12" s="674"/>
      <c r="F12" s="675"/>
      <c r="G12" s="739" t="str">
        <f>IF(G10="","",ROUNDDOWN((G10*G11),2))</f>
        <v/>
      </c>
      <c r="H12" s="785"/>
      <c r="I12" s="786"/>
      <c r="J12" s="1" t="s">
        <v>2203</v>
      </c>
    </row>
    <row r="13" spans="2:13" ht="13.5" customHeight="1">
      <c r="D13" s="5"/>
      <c r="E13" s="5"/>
      <c r="F13" s="5"/>
    </row>
    <row r="14" spans="2:13" ht="13.5" customHeight="1">
      <c r="D14" s="17"/>
    </row>
    <row r="15" spans="2:13" ht="18" customHeight="1">
      <c r="B15" s="1" t="s">
        <v>281</v>
      </c>
      <c r="M15" s="18"/>
    </row>
    <row r="16" spans="2:13" ht="17.100000000000001" customHeight="1">
      <c r="D16" s="665" t="s">
        <v>282</v>
      </c>
      <c r="E16" s="666"/>
      <c r="F16" s="667"/>
      <c r="G16" s="790"/>
      <c r="H16" s="791"/>
      <c r="I16" s="792"/>
    </row>
    <row r="17" spans="2:27" ht="17.100000000000001" customHeight="1">
      <c r="D17" s="651" t="s">
        <v>360</v>
      </c>
      <c r="E17" s="652"/>
      <c r="F17" s="653"/>
      <c r="G17" s="739" t="str">
        <f>IF(G16="","",参考様式１!$H$47)</f>
        <v/>
      </c>
      <c r="H17" s="740"/>
      <c r="I17" s="741"/>
      <c r="J17" s="1" t="s">
        <v>284</v>
      </c>
      <c r="M17" s="18" t="s">
        <v>359</v>
      </c>
    </row>
    <row r="18" spans="2:27" ht="13.5" customHeight="1">
      <c r="D18" s="14" t="s">
        <v>374</v>
      </c>
      <c r="E18" s="14"/>
      <c r="F18" s="14"/>
      <c r="M18" s="18" t="s">
        <v>365</v>
      </c>
    </row>
    <row r="19" spans="2:27" ht="13.5" customHeight="1">
      <c r="D19" s="88"/>
    </row>
    <row r="20" spans="2:27" ht="13.5" customHeight="1">
      <c r="D20" s="88"/>
    </row>
    <row r="21" spans="2:27" ht="18" customHeight="1">
      <c r="B21" s="1" t="s">
        <v>376</v>
      </c>
      <c r="M21" s="18"/>
    </row>
    <row r="22" spans="2:27" ht="16.5" customHeight="1">
      <c r="D22" s="1" t="s">
        <v>285</v>
      </c>
      <c r="M22" s="18"/>
    </row>
    <row r="23" spans="2:27" ht="17.100000000000001" customHeight="1">
      <c r="D23" s="665" t="s">
        <v>303</v>
      </c>
      <c r="E23" s="666"/>
      <c r="F23" s="667"/>
      <c r="G23" s="790"/>
      <c r="H23" s="791"/>
      <c r="I23" s="792"/>
      <c r="J23" s="1" t="s">
        <v>289</v>
      </c>
    </row>
    <row r="24" spans="2:27" ht="17.100000000000001" customHeight="1">
      <c r="D24" s="673" t="s">
        <v>286</v>
      </c>
      <c r="E24" s="674"/>
      <c r="F24" s="675"/>
      <c r="G24" s="765"/>
      <c r="H24" s="796"/>
      <c r="I24" s="797"/>
      <c r="J24" s="1" t="s">
        <v>287</v>
      </c>
      <c r="M24" s="18"/>
    </row>
    <row r="25" spans="2:27" ht="16.5" customHeight="1">
      <c r="D25" s="1" t="s">
        <v>290</v>
      </c>
      <c r="M25" s="18"/>
    </row>
    <row r="26" spans="2:27" ht="17.100000000000001" customHeight="1">
      <c r="D26" s="665" t="s">
        <v>303</v>
      </c>
      <c r="E26" s="666"/>
      <c r="F26" s="667"/>
      <c r="G26" s="790"/>
      <c r="H26" s="791"/>
      <c r="I26" s="792"/>
      <c r="J26" s="1" t="s">
        <v>289</v>
      </c>
    </row>
    <row r="27" spans="2:27" ht="17.100000000000001" customHeight="1">
      <c r="D27" s="673" t="s">
        <v>286</v>
      </c>
      <c r="E27" s="674"/>
      <c r="F27" s="675"/>
      <c r="G27" s="765"/>
      <c r="H27" s="796"/>
      <c r="I27" s="797"/>
      <c r="J27" s="1" t="s">
        <v>287</v>
      </c>
      <c r="M27" s="18"/>
    </row>
    <row r="28" spans="2:27" ht="13.5" customHeight="1">
      <c r="D28" s="5"/>
      <c r="E28" s="5"/>
      <c r="F28" s="5"/>
    </row>
    <row r="29" spans="2:27" ht="13.5" customHeight="1">
      <c r="D29" s="17"/>
    </row>
    <row r="30" spans="2:27" ht="18" customHeight="1">
      <c r="B30" s="1" t="s">
        <v>276</v>
      </c>
      <c r="M30" s="18"/>
    </row>
    <row r="31" spans="2:27" ht="18" customHeight="1">
      <c r="C31" s="2" t="s">
        <v>344</v>
      </c>
      <c r="D31" s="676" t="s">
        <v>2375</v>
      </c>
      <c r="E31" s="677"/>
      <c r="F31" s="678"/>
      <c r="G31" s="716"/>
      <c r="H31" s="717"/>
      <c r="I31" s="718"/>
      <c r="L31" s="18"/>
      <c r="M31" s="285"/>
      <c r="N31" s="285"/>
      <c r="O31" s="285"/>
      <c r="P31" s="285"/>
      <c r="Q31" s="285"/>
      <c r="R31" s="285"/>
      <c r="S31" s="285"/>
      <c r="T31" s="285"/>
      <c r="U31" s="110"/>
      <c r="V31" s="18"/>
      <c r="W31" s="18"/>
      <c r="X31" s="18"/>
      <c r="Y31" s="11"/>
      <c r="Z31" s="11"/>
      <c r="AA31" s="11"/>
    </row>
    <row r="32" spans="2:27" ht="16.8" customHeight="1">
      <c r="C32" s="2"/>
      <c r="D32" s="635" t="s">
        <v>18</v>
      </c>
      <c r="E32" s="636"/>
      <c r="F32" s="637"/>
      <c r="G32" s="628"/>
      <c r="H32" s="693"/>
      <c r="I32" s="694"/>
    </row>
    <row r="33" spans="3:27" ht="17.100000000000001" customHeight="1">
      <c r="D33" s="635" t="s">
        <v>16</v>
      </c>
      <c r="E33" s="636"/>
      <c r="F33" s="637"/>
      <c r="G33" s="628"/>
      <c r="H33" s="629"/>
      <c r="I33" s="630"/>
    </row>
    <row r="34" spans="3:27" ht="17.100000000000001" customHeight="1">
      <c r="D34" s="635" t="s">
        <v>2220</v>
      </c>
      <c r="E34" s="636"/>
      <c r="F34" s="637"/>
      <c r="G34" s="628"/>
      <c r="H34" s="629"/>
      <c r="I34" s="630"/>
      <c r="L34" s="18"/>
      <c r="M34" s="18"/>
      <c r="N34" s="18"/>
      <c r="O34" s="18"/>
      <c r="P34" s="18"/>
      <c r="Q34" s="18"/>
      <c r="R34" s="18"/>
      <c r="S34" s="18"/>
      <c r="T34" s="18"/>
      <c r="U34" s="18"/>
      <c r="V34" s="18"/>
      <c r="W34" s="18"/>
      <c r="X34" s="18"/>
      <c r="Y34" s="11"/>
      <c r="Z34" s="11"/>
      <c r="AA34" s="11"/>
    </row>
    <row r="35" spans="3:27" ht="17.100000000000001" customHeight="1">
      <c r="D35" s="635" t="s">
        <v>275</v>
      </c>
      <c r="E35" s="636"/>
      <c r="F35" s="637"/>
      <c r="G35" s="782"/>
      <c r="H35" s="783"/>
      <c r="I35" s="784"/>
      <c r="M35" s="18" t="s">
        <v>46</v>
      </c>
    </row>
    <row r="36" spans="3:27" ht="17.100000000000001" customHeight="1">
      <c r="D36" s="635" t="s">
        <v>245</v>
      </c>
      <c r="E36" s="636"/>
      <c r="F36" s="637"/>
      <c r="G36" s="711"/>
      <c r="H36" s="712"/>
      <c r="I36" s="713"/>
      <c r="J36" s="1" t="s">
        <v>2</v>
      </c>
    </row>
    <row r="37" spans="3:27" ht="17.100000000000001" customHeight="1">
      <c r="D37" s="635" t="s">
        <v>250</v>
      </c>
      <c r="E37" s="636"/>
      <c r="F37" s="637"/>
      <c r="G37" s="704"/>
      <c r="H37" s="705"/>
      <c r="I37" s="706"/>
      <c r="J37" s="1" t="s">
        <v>11</v>
      </c>
    </row>
    <row r="38" spans="3:27" ht="17.100000000000001" customHeight="1">
      <c r="D38" s="673" t="s">
        <v>4</v>
      </c>
      <c r="E38" s="674"/>
      <c r="F38" s="675"/>
      <c r="G38" s="739" t="str">
        <f>IF(G36="","",ROUNDDOWN(G36*G37,1))</f>
        <v/>
      </c>
      <c r="H38" s="785"/>
      <c r="I38" s="786"/>
      <c r="J38" s="1" t="s">
        <v>2</v>
      </c>
    </row>
    <row r="39" spans="3:27" ht="13.5" customHeight="1"/>
    <row r="40" spans="3:27" ht="18" customHeight="1">
      <c r="C40" s="2" t="s">
        <v>345</v>
      </c>
      <c r="D40" s="676" t="s">
        <v>2375</v>
      </c>
      <c r="E40" s="677"/>
      <c r="F40" s="678"/>
      <c r="G40" s="716"/>
      <c r="H40" s="717"/>
      <c r="I40" s="718"/>
      <c r="L40" s="18"/>
      <c r="M40" s="285"/>
      <c r="N40" s="285"/>
      <c r="O40" s="285"/>
      <c r="P40" s="285"/>
      <c r="Q40" s="285"/>
      <c r="R40" s="285"/>
      <c r="S40" s="285"/>
      <c r="T40" s="285"/>
      <c r="U40" s="110"/>
      <c r="V40" s="18"/>
      <c r="W40" s="18"/>
      <c r="X40" s="18"/>
      <c r="Y40" s="11"/>
      <c r="Z40" s="11"/>
      <c r="AA40" s="11"/>
    </row>
    <row r="41" spans="3:27" ht="16.8" customHeight="1">
      <c r="C41" s="2"/>
      <c r="D41" s="635" t="s">
        <v>18</v>
      </c>
      <c r="E41" s="636"/>
      <c r="F41" s="637"/>
      <c r="G41" s="628"/>
      <c r="H41" s="693"/>
      <c r="I41" s="694"/>
    </row>
    <row r="42" spans="3:27" ht="17.100000000000001" customHeight="1">
      <c r="D42" s="635" t="s">
        <v>16</v>
      </c>
      <c r="E42" s="636"/>
      <c r="F42" s="637"/>
      <c r="G42" s="628"/>
      <c r="H42" s="629"/>
      <c r="I42" s="630"/>
    </row>
    <row r="43" spans="3:27" ht="17.100000000000001" customHeight="1">
      <c r="D43" s="635" t="s">
        <v>2220</v>
      </c>
      <c r="E43" s="636"/>
      <c r="F43" s="637"/>
      <c r="G43" s="628"/>
      <c r="H43" s="629"/>
      <c r="I43" s="630"/>
      <c r="L43" s="18"/>
      <c r="M43" s="18"/>
      <c r="N43" s="18"/>
      <c r="O43" s="18"/>
      <c r="P43" s="18"/>
      <c r="Q43" s="18"/>
      <c r="R43" s="18"/>
      <c r="S43" s="18"/>
      <c r="T43" s="18"/>
      <c r="U43" s="18"/>
      <c r="V43" s="18"/>
      <c r="W43" s="18"/>
      <c r="X43" s="18"/>
      <c r="Y43" s="11"/>
      <c r="Z43" s="11"/>
      <c r="AA43" s="11"/>
    </row>
    <row r="44" spans="3:27" ht="17.100000000000001" customHeight="1">
      <c r="D44" s="635" t="s">
        <v>275</v>
      </c>
      <c r="E44" s="636"/>
      <c r="F44" s="637"/>
      <c r="G44" s="782"/>
      <c r="H44" s="783"/>
      <c r="I44" s="784"/>
      <c r="M44" s="18" t="s">
        <v>46</v>
      </c>
    </row>
    <row r="45" spans="3:27" ht="17.100000000000001" customHeight="1">
      <c r="D45" s="635" t="s">
        <v>245</v>
      </c>
      <c r="E45" s="636"/>
      <c r="F45" s="637"/>
      <c r="G45" s="711"/>
      <c r="H45" s="712"/>
      <c r="I45" s="713"/>
      <c r="J45" s="1" t="s">
        <v>2</v>
      </c>
    </row>
    <row r="46" spans="3:27" ht="17.100000000000001" customHeight="1">
      <c r="D46" s="635" t="s">
        <v>250</v>
      </c>
      <c r="E46" s="636"/>
      <c r="F46" s="637"/>
      <c r="G46" s="704"/>
      <c r="H46" s="705"/>
      <c r="I46" s="706"/>
      <c r="J46" s="1" t="s">
        <v>11</v>
      </c>
    </row>
    <row r="47" spans="3:27" ht="17.100000000000001" customHeight="1">
      <c r="D47" s="673" t="s">
        <v>4</v>
      </c>
      <c r="E47" s="674"/>
      <c r="F47" s="675"/>
      <c r="G47" s="739" t="str">
        <f>IF(G45="","",ROUNDDOWN(G45*G46,1))</f>
        <v/>
      </c>
      <c r="H47" s="785"/>
      <c r="I47" s="786"/>
      <c r="J47" s="1" t="s">
        <v>2</v>
      </c>
    </row>
    <row r="48" spans="3:27" ht="13.5" customHeight="1"/>
    <row r="49" spans="2:27" ht="18" customHeight="1">
      <c r="C49" s="2" t="s">
        <v>2373</v>
      </c>
      <c r="D49" s="676" t="s">
        <v>2375</v>
      </c>
      <c r="E49" s="677"/>
      <c r="F49" s="678"/>
      <c r="G49" s="716"/>
      <c r="H49" s="717"/>
      <c r="I49" s="718"/>
      <c r="L49" s="18"/>
      <c r="M49" s="285"/>
      <c r="N49" s="285"/>
      <c r="O49" s="285"/>
      <c r="P49" s="285"/>
      <c r="Q49" s="285"/>
      <c r="R49" s="285"/>
      <c r="S49" s="285"/>
      <c r="T49" s="285"/>
      <c r="U49" s="110"/>
      <c r="V49" s="18"/>
      <c r="W49" s="18"/>
      <c r="X49" s="18"/>
      <c r="Y49" s="11"/>
      <c r="Z49" s="11"/>
      <c r="AA49" s="11"/>
    </row>
    <row r="50" spans="2:27" ht="17.100000000000001" customHeight="1">
      <c r="C50" s="2"/>
      <c r="D50" s="635" t="s">
        <v>18</v>
      </c>
      <c r="E50" s="636"/>
      <c r="F50" s="637"/>
      <c r="G50" s="628"/>
      <c r="H50" s="693"/>
      <c r="I50" s="694"/>
    </row>
    <row r="51" spans="2:27" ht="17.100000000000001" customHeight="1">
      <c r="D51" s="635" t="s">
        <v>16</v>
      </c>
      <c r="E51" s="636"/>
      <c r="F51" s="637"/>
      <c r="G51" s="628"/>
      <c r="H51" s="629"/>
      <c r="I51" s="630"/>
    </row>
    <row r="52" spans="2:27" ht="17.100000000000001" customHeight="1">
      <c r="D52" s="635" t="s">
        <v>2220</v>
      </c>
      <c r="E52" s="636"/>
      <c r="F52" s="637"/>
      <c r="G52" s="628"/>
      <c r="H52" s="629"/>
      <c r="I52" s="630"/>
      <c r="L52" s="18"/>
      <c r="M52" s="18"/>
      <c r="N52" s="18"/>
      <c r="O52" s="18"/>
      <c r="P52" s="18"/>
      <c r="Q52" s="18"/>
      <c r="R52" s="18"/>
      <c r="S52" s="18"/>
      <c r="T52" s="18"/>
      <c r="U52" s="18"/>
      <c r="V52" s="18"/>
      <c r="W52" s="18"/>
      <c r="X52" s="18"/>
      <c r="Y52" s="11"/>
      <c r="Z52" s="11"/>
      <c r="AA52" s="11"/>
    </row>
    <row r="53" spans="2:27" ht="17.100000000000001" customHeight="1">
      <c r="D53" s="635" t="s">
        <v>275</v>
      </c>
      <c r="E53" s="636"/>
      <c r="F53" s="637"/>
      <c r="G53" s="782"/>
      <c r="H53" s="783"/>
      <c r="I53" s="784"/>
      <c r="M53" s="18" t="s">
        <v>46</v>
      </c>
    </row>
    <row r="54" spans="2:27" ht="17.100000000000001" customHeight="1">
      <c r="D54" s="635" t="s">
        <v>245</v>
      </c>
      <c r="E54" s="636"/>
      <c r="F54" s="637"/>
      <c r="G54" s="711"/>
      <c r="H54" s="712"/>
      <c r="I54" s="713"/>
      <c r="J54" s="1" t="s">
        <v>2</v>
      </c>
    </row>
    <row r="55" spans="2:27" ht="17.100000000000001" customHeight="1">
      <c r="D55" s="635" t="s">
        <v>250</v>
      </c>
      <c r="E55" s="636"/>
      <c r="F55" s="637"/>
      <c r="G55" s="704"/>
      <c r="H55" s="705"/>
      <c r="I55" s="706"/>
      <c r="J55" s="1" t="s">
        <v>11</v>
      </c>
    </row>
    <row r="56" spans="2:27" ht="17.100000000000001" customHeight="1">
      <c r="D56" s="673" t="s">
        <v>4</v>
      </c>
      <c r="E56" s="674"/>
      <c r="F56" s="675"/>
      <c r="G56" s="739" t="str">
        <f>IF(G54="","",ROUNDDOWN(G54*G55,1))</f>
        <v/>
      </c>
      <c r="H56" s="785"/>
      <c r="I56" s="786"/>
      <c r="J56" s="1" t="s">
        <v>2</v>
      </c>
    </row>
    <row r="57" spans="2:27" ht="13.5" customHeight="1"/>
    <row r="58" spans="2:27" ht="13.5" customHeight="1"/>
    <row r="59" spans="2:27" ht="18" customHeight="1">
      <c r="B59" s="1" t="s">
        <v>375</v>
      </c>
      <c r="M59" s="18"/>
    </row>
    <row r="60" spans="2:27" ht="18" customHeight="1">
      <c r="C60" s="2" t="s">
        <v>344</v>
      </c>
      <c r="D60" s="676" t="s">
        <v>2375</v>
      </c>
      <c r="E60" s="677"/>
      <c r="F60" s="678"/>
      <c r="G60" s="716"/>
      <c r="H60" s="717"/>
      <c r="I60" s="718"/>
      <c r="L60" s="18"/>
      <c r="M60" s="285"/>
      <c r="N60" s="285"/>
      <c r="O60" s="285"/>
      <c r="P60" s="285"/>
      <c r="Q60" s="285"/>
      <c r="R60" s="285"/>
      <c r="S60" s="285"/>
      <c r="T60" s="285"/>
      <c r="U60" s="110"/>
      <c r="V60" s="18"/>
      <c r="W60" s="18"/>
      <c r="X60" s="18"/>
      <c r="Y60" s="11"/>
      <c r="Z60" s="11"/>
      <c r="AA60" s="11"/>
    </row>
    <row r="61" spans="2:27" ht="17.100000000000001" customHeight="1">
      <c r="C61" s="2"/>
      <c r="D61" s="635" t="s">
        <v>18</v>
      </c>
      <c r="E61" s="636"/>
      <c r="F61" s="637"/>
      <c r="G61" s="628"/>
      <c r="H61" s="693"/>
      <c r="I61" s="694"/>
    </row>
    <row r="62" spans="2:27" ht="17.100000000000001" customHeight="1">
      <c r="D62" s="635" t="s">
        <v>16</v>
      </c>
      <c r="E62" s="636"/>
      <c r="F62" s="637"/>
      <c r="G62" s="628"/>
      <c r="H62" s="629"/>
      <c r="I62" s="630"/>
    </row>
    <row r="63" spans="2:27" ht="17.100000000000001" customHeight="1">
      <c r="D63" s="635" t="s">
        <v>2220</v>
      </c>
      <c r="E63" s="636"/>
      <c r="F63" s="637"/>
      <c r="G63" s="628"/>
      <c r="H63" s="629"/>
      <c r="I63" s="630"/>
      <c r="L63" s="18"/>
      <c r="M63" s="18"/>
      <c r="N63" s="18"/>
      <c r="O63" s="18"/>
      <c r="P63" s="18"/>
      <c r="Q63" s="18"/>
      <c r="R63" s="18"/>
      <c r="S63" s="18"/>
      <c r="T63" s="18"/>
      <c r="U63" s="18"/>
      <c r="V63" s="18"/>
      <c r="W63" s="18"/>
      <c r="X63" s="18"/>
      <c r="Y63" s="11"/>
      <c r="Z63" s="11"/>
      <c r="AA63" s="11"/>
    </row>
    <row r="64" spans="2:27" ht="17.100000000000001" customHeight="1">
      <c r="D64" s="635" t="s">
        <v>268</v>
      </c>
      <c r="E64" s="636"/>
      <c r="F64" s="637"/>
      <c r="G64" s="628"/>
      <c r="H64" s="629"/>
      <c r="I64" s="630"/>
    </row>
    <row r="65" spans="3:27" ht="17.100000000000001" customHeight="1">
      <c r="D65" s="635" t="s">
        <v>269</v>
      </c>
      <c r="E65" s="636"/>
      <c r="F65" s="637"/>
      <c r="G65" s="711"/>
      <c r="H65" s="712"/>
      <c r="I65" s="713"/>
      <c r="J65" s="1" t="s">
        <v>2</v>
      </c>
    </row>
    <row r="66" spans="3:27" ht="17.100000000000001" customHeight="1">
      <c r="D66" s="635" t="s">
        <v>250</v>
      </c>
      <c r="E66" s="636"/>
      <c r="F66" s="637"/>
      <c r="G66" s="704"/>
      <c r="H66" s="705"/>
      <c r="I66" s="706"/>
      <c r="J66" s="1" t="s">
        <v>11</v>
      </c>
    </row>
    <row r="67" spans="3:27" ht="17.100000000000001" customHeight="1">
      <c r="D67" s="673" t="s">
        <v>270</v>
      </c>
      <c r="E67" s="674"/>
      <c r="F67" s="675"/>
      <c r="G67" s="739" t="str">
        <f>IF(G65="","",ROUNDDOWN(G65*G66,2))</f>
        <v/>
      </c>
      <c r="H67" s="740"/>
      <c r="I67" s="741"/>
      <c r="J67" s="1" t="s">
        <v>2</v>
      </c>
    </row>
    <row r="68" spans="3:27" ht="13.5" customHeight="1"/>
    <row r="69" spans="3:27" ht="18" customHeight="1">
      <c r="C69" s="2" t="s">
        <v>345</v>
      </c>
      <c r="D69" s="676" t="s">
        <v>2375</v>
      </c>
      <c r="E69" s="677"/>
      <c r="F69" s="678"/>
      <c r="G69" s="716"/>
      <c r="H69" s="717"/>
      <c r="I69" s="718"/>
      <c r="L69" s="18"/>
      <c r="M69" s="285"/>
      <c r="N69" s="285"/>
      <c r="O69" s="285"/>
      <c r="P69" s="285"/>
      <c r="Q69" s="285"/>
      <c r="R69" s="285"/>
      <c r="S69" s="285"/>
      <c r="T69" s="285"/>
      <c r="U69" s="110"/>
      <c r="V69" s="18"/>
      <c r="W69" s="18"/>
      <c r="X69" s="18"/>
      <c r="Y69" s="11"/>
      <c r="Z69" s="11"/>
      <c r="AA69" s="11"/>
    </row>
    <row r="70" spans="3:27" ht="17.100000000000001" customHeight="1">
      <c r="C70" s="2"/>
      <c r="D70" s="635" t="s">
        <v>18</v>
      </c>
      <c r="E70" s="636"/>
      <c r="F70" s="637"/>
      <c r="G70" s="628"/>
      <c r="H70" s="693"/>
      <c r="I70" s="694"/>
    </row>
    <row r="71" spans="3:27" ht="17.100000000000001" customHeight="1">
      <c r="D71" s="635" t="s">
        <v>16</v>
      </c>
      <c r="E71" s="636"/>
      <c r="F71" s="637"/>
      <c r="G71" s="628"/>
      <c r="H71" s="629"/>
      <c r="I71" s="630"/>
    </row>
    <row r="72" spans="3:27" ht="17.100000000000001" customHeight="1">
      <c r="D72" s="635" t="s">
        <v>2220</v>
      </c>
      <c r="E72" s="636"/>
      <c r="F72" s="637"/>
      <c r="G72" s="628"/>
      <c r="H72" s="629"/>
      <c r="I72" s="630"/>
      <c r="L72" s="18"/>
      <c r="M72" s="18"/>
      <c r="N72" s="18"/>
      <c r="O72" s="18"/>
      <c r="P72" s="18"/>
      <c r="Q72" s="18"/>
      <c r="R72" s="18"/>
      <c r="S72" s="18"/>
      <c r="T72" s="18"/>
      <c r="U72" s="18"/>
      <c r="V72" s="18"/>
      <c r="W72" s="18"/>
      <c r="X72" s="18"/>
      <c r="Y72" s="11"/>
      <c r="Z72" s="11"/>
      <c r="AA72" s="11"/>
    </row>
    <row r="73" spans="3:27" ht="17.100000000000001" customHeight="1">
      <c r="D73" s="635" t="s">
        <v>268</v>
      </c>
      <c r="E73" s="636"/>
      <c r="F73" s="637"/>
      <c r="G73" s="628"/>
      <c r="H73" s="629"/>
      <c r="I73" s="630"/>
    </row>
    <row r="74" spans="3:27" ht="17.100000000000001" customHeight="1">
      <c r="D74" s="635" t="s">
        <v>269</v>
      </c>
      <c r="E74" s="636"/>
      <c r="F74" s="637"/>
      <c r="G74" s="711"/>
      <c r="H74" s="712"/>
      <c r="I74" s="713"/>
      <c r="J74" s="1" t="s">
        <v>2</v>
      </c>
    </row>
    <row r="75" spans="3:27" ht="17.100000000000001" customHeight="1">
      <c r="D75" s="635" t="s">
        <v>250</v>
      </c>
      <c r="E75" s="636"/>
      <c r="F75" s="637"/>
      <c r="G75" s="704"/>
      <c r="H75" s="705"/>
      <c r="I75" s="706"/>
      <c r="J75" s="1" t="s">
        <v>11</v>
      </c>
    </row>
    <row r="76" spans="3:27" ht="17.100000000000001" customHeight="1">
      <c r="D76" s="673" t="s">
        <v>270</v>
      </c>
      <c r="E76" s="674"/>
      <c r="F76" s="675"/>
      <c r="G76" s="739" t="str">
        <f>IF(G74="","",ROUNDDOWN(G74*G75,2))</f>
        <v/>
      </c>
      <c r="H76" s="740"/>
      <c r="I76" s="741"/>
      <c r="J76" s="1" t="s">
        <v>2</v>
      </c>
    </row>
    <row r="77" spans="3:27" ht="13.5" customHeight="1"/>
    <row r="78" spans="3:27" ht="18" customHeight="1">
      <c r="C78" s="2" t="s">
        <v>2373</v>
      </c>
      <c r="D78" s="676" t="s">
        <v>2375</v>
      </c>
      <c r="E78" s="677"/>
      <c r="F78" s="678"/>
      <c r="G78" s="716"/>
      <c r="H78" s="717"/>
      <c r="I78" s="718"/>
      <c r="L78" s="18"/>
      <c r="M78" s="285"/>
      <c r="N78" s="285"/>
      <c r="O78" s="285"/>
      <c r="P78" s="285"/>
      <c r="Q78" s="285"/>
      <c r="R78" s="285"/>
      <c r="S78" s="285"/>
      <c r="T78" s="285"/>
      <c r="U78" s="110"/>
      <c r="V78" s="18"/>
      <c r="W78" s="18"/>
      <c r="X78" s="18"/>
      <c r="Y78" s="11"/>
      <c r="Z78" s="11"/>
      <c r="AA78" s="11"/>
    </row>
    <row r="79" spans="3:27" ht="17.100000000000001" customHeight="1">
      <c r="C79" s="2"/>
      <c r="D79" s="635" t="s">
        <v>18</v>
      </c>
      <c r="E79" s="636"/>
      <c r="F79" s="637"/>
      <c r="G79" s="628"/>
      <c r="H79" s="693"/>
      <c r="I79" s="694"/>
    </row>
    <row r="80" spans="3:27" ht="17.100000000000001" customHeight="1">
      <c r="D80" s="635" t="s">
        <v>16</v>
      </c>
      <c r="E80" s="636"/>
      <c r="F80" s="637"/>
      <c r="G80" s="628"/>
      <c r="H80" s="629"/>
      <c r="I80" s="630"/>
    </row>
    <row r="81" spans="2:27" ht="17.100000000000001" customHeight="1">
      <c r="D81" s="635" t="s">
        <v>2220</v>
      </c>
      <c r="E81" s="636"/>
      <c r="F81" s="637"/>
      <c r="G81" s="628"/>
      <c r="H81" s="629"/>
      <c r="I81" s="630"/>
      <c r="L81" s="18"/>
      <c r="M81" s="18"/>
      <c r="N81" s="18"/>
      <c r="O81" s="18"/>
      <c r="P81" s="18"/>
      <c r="Q81" s="18"/>
      <c r="R81" s="18"/>
      <c r="S81" s="18"/>
      <c r="T81" s="18"/>
      <c r="U81" s="18"/>
      <c r="V81" s="18"/>
      <c r="W81" s="18"/>
      <c r="X81" s="18"/>
      <c r="Y81" s="11"/>
      <c r="Z81" s="11"/>
      <c r="AA81" s="11"/>
    </row>
    <row r="82" spans="2:27" ht="17.100000000000001" customHeight="1">
      <c r="D82" s="635" t="s">
        <v>268</v>
      </c>
      <c r="E82" s="636"/>
      <c r="F82" s="637"/>
      <c r="G82" s="628"/>
      <c r="H82" s="629"/>
      <c r="I82" s="630"/>
    </row>
    <row r="83" spans="2:27" ht="17.100000000000001" customHeight="1">
      <c r="D83" s="635" t="s">
        <v>269</v>
      </c>
      <c r="E83" s="636"/>
      <c r="F83" s="637"/>
      <c r="G83" s="711"/>
      <c r="H83" s="712"/>
      <c r="I83" s="713"/>
      <c r="J83" s="1" t="s">
        <v>2</v>
      </c>
    </row>
    <row r="84" spans="2:27" ht="17.100000000000001" customHeight="1">
      <c r="D84" s="635" t="s">
        <v>250</v>
      </c>
      <c r="E84" s="636"/>
      <c r="F84" s="637"/>
      <c r="G84" s="704"/>
      <c r="H84" s="705"/>
      <c r="I84" s="706"/>
      <c r="J84" s="1" t="s">
        <v>11</v>
      </c>
    </row>
    <row r="85" spans="2:27" ht="17.100000000000001" customHeight="1">
      <c r="D85" s="673" t="s">
        <v>270</v>
      </c>
      <c r="E85" s="674"/>
      <c r="F85" s="675"/>
      <c r="G85" s="739" t="str">
        <f>IF(G83="","",ROUNDDOWN(G83*G84,2))</f>
        <v/>
      </c>
      <c r="H85" s="740"/>
      <c r="I85" s="741"/>
      <c r="J85" s="1" t="s">
        <v>2</v>
      </c>
    </row>
    <row r="86" spans="2:27" ht="13.5" customHeight="1"/>
    <row r="87" spans="2:27" ht="13.5" customHeight="1"/>
    <row r="88" spans="2:27" ht="18" customHeight="1">
      <c r="B88" s="1" t="s">
        <v>294</v>
      </c>
      <c r="M88" s="18"/>
    </row>
    <row r="89" spans="2:27" ht="18" customHeight="1">
      <c r="C89" s="2" t="s">
        <v>344</v>
      </c>
      <c r="D89" s="676" t="s">
        <v>2375</v>
      </c>
      <c r="E89" s="677"/>
      <c r="F89" s="678"/>
      <c r="G89" s="716"/>
      <c r="H89" s="717"/>
      <c r="I89" s="718"/>
      <c r="L89" s="18"/>
      <c r="M89" s="285"/>
      <c r="N89" s="285"/>
      <c r="O89" s="285"/>
      <c r="P89" s="285"/>
      <c r="Q89" s="285"/>
      <c r="R89" s="285"/>
      <c r="S89" s="285"/>
      <c r="T89" s="285"/>
      <c r="U89" s="110"/>
      <c r="V89" s="18"/>
      <c r="W89" s="18"/>
      <c r="X89" s="18"/>
      <c r="Y89" s="11"/>
      <c r="Z89" s="11"/>
      <c r="AA89" s="11"/>
    </row>
    <row r="90" spans="2:27" ht="17.100000000000001" customHeight="1">
      <c r="C90" s="2"/>
      <c r="D90" s="635" t="s">
        <v>18</v>
      </c>
      <c r="E90" s="636"/>
      <c r="F90" s="637"/>
      <c r="G90" s="628"/>
      <c r="H90" s="693"/>
      <c r="I90" s="694"/>
    </row>
    <row r="91" spans="2:27" ht="17.100000000000001" customHeight="1">
      <c r="D91" s="635" t="s">
        <v>16</v>
      </c>
      <c r="E91" s="636"/>
      <c r="F91" s="637"/>
      <c r="G91" s="628"/>
      <c r="H91" s="629"/>
      <c r="I91" s="630"/>
    </row>
    <row r="92" spans="2:27" ht="17.100000000000001" customHeight="1">
      <c r="D92" s="635" t="s">
        <v>2220</v>
      </c>
      <c r="E92" s="636"/>
      <c r="F92" s="637"/>
      <c r="G92" s="628"/>
      <c r="H92" s="629"/>
      <c r="I92" s="630"/>
      <c r="L92" s="18"/>
      <c r="M92" s="18"/>
      <c r="N92" s="18"/>
      <c r="O92" s="18"/>
      <c r="P92" s="18"/>
      <c r="Q92" s="18"/>
      <c r="R92" s="18"/>
      <c r="S92" s="18"/>
      <c r="T92" s="18"/>
      <c r="U92" s="18"/>
      <c r="V92" s="18"/>
      <c r="W92" s="18"/>
      <c r="X92" s="18"/>
      <c r="Y92" s="11"/>
      <c r="Z92" s="11"/>
      <c r="AA92" s="11"/>
    </row>
    <row r="93" spans="2:27" ht="17.100000000000001" customHeight="1">
      <c r="D93" s="635" t="s">
        <v>268</v>
      </c>
      <c r="E93" s="636"/>
      <c r="F93" s="637"/>
      <c r="G93" s="628"/>
      <c r="H93" s="629"/>
      <c r="I93" s="630"/>
    </row>
    <row r="94" spans="2:27" ht="17.100000000000001" customHeight="1">
      <c r="D94" s="635" t="s">
        <v>361</v>
      </c>
      <c r="E94" s="636"/>
      <c r="F94" s="637"/>
      <c r="G94" s="711"/>
      <c r="H94" s="712"/>
      <c r="I94" s="713"/>
      <c r="J94" s="1" t="s">
        <v>341</v>
      </c>
    </row>
    <row r="95" spans="2:27" ht="17.100000000000001" customHeight="1">
      <c r="D95" s="635" t="s">
        <v>250</v>
      </c>
      <c r="E95" s="636"/>
      <c r="F95" s="637"/>
      <c r="G95" s="704"/>
      <c r="H95" s="705"/>
      <c r="I95" s="706"/>
      <c r="J95" s="1" t="s">
        <v>249</v>
      </c>
    </row>
    <row r="96" spans="2:27" ht="17.100000000000001" customHeight="1">
      <c r="D96" s="673" t="s">
        <v>362</v>
      </c>
      <c r="E96" s="674"/>
      <c r="F96" s="675"/>
      <c r="G96" s="739" t="str">
        <f>IF(G94="","",ROUNDDOWN(G94*G95,2))</f>
        <v/>
      </c>
      <c r="H96" s="740"/>
      <c r="I96" s="741"/>
      <c r="J96" s="1" t="s">
        <v>341</v>
      </c>
    </row>
    <row r="97" spans="3:27" ht="13.5" customHeight="1"/>
    <row r="98" spans="3:27" ht="18" customHeight="1">
      <c r="C98" s="2" t="s">
        <v>345</v>
      </c>
      <c r="D98" s="676" t="s">
        <v>2375</v>
      </c>
      <c r="E98" s="677"/>
      <c r="F98" s="678"/>
      <c r="G98" s="716"/>
      <c r="H98" s="717"/>
      <c r="I98" s="718"/>
      <c r="L98" s="18"/>
      <c r="M98" s="285"/>
      <c r="N98" s="285"/>
      <c r="O98" s="285"/>
      <c r="P98" s="285"/>
      <c r="Q98" s="285"/>
      <c r="R98" s="285"/>
      <c r="S98" s="285"/>
      <c r="T98" s="285"/>
      <c r="U98" s="110"/>
      <c r="V98" s="18"/>
      <c r="W98" s="18"/>
      <c r="X98" s="18"/>
      <c r="Y98" s="11"/>
      <c r="Z98" s="11"/>
      <c r="AA98" s="11"/>
    </row>
    <row r="99" spans="3:27" ht="17.100000000000001" customHeight="1">
      <c r="C99" s="2"/>
      <c r="D99" s="635" t="s">
        <v>18</v>
      </c>
      <c r="E99" s="636"/>
      <c r="F99" s="637"/>
      <c r="G99" s="628"/>
      <c r="H99" s="693"/>
      <c r="I99" s="694"/>
    </row>
    <row r="100" spans="3:27" ht="17.100000000000001" customHeight="1">
      <c r="D100" s="635" t="s">
        <v>16</v>
      </c>
      <c r="E100" s="636"/>
      <c r="F100" s="637"/>
      <c r="G100" s="628"/>
      <c r="H100" s="629"/>
      <c r="I100" s="630"/>
    </row>
    <row r="101" spans="3:27" ht="17.100000000000001" customHeight="1">
      <c r="D101" s="635" t="s">
        <v>2220</v>
      </c>
      <c r="E101" s="636"/>
      <c r="F101" s="637"/>
      <c r="G101" s="628"/>
      <c r="H101" s="629"/>
      <c r="I101" s="630"/>
      <c r="L101" s="18"/>
      <c r="M101" s="18"/>
      <c r="N101" s="18"/>
      <c r="O101" s="18"/>
      <c r="P101" s="18"/>
      <c r="Q101" s="18"/>
      <c r="R101" s="18"/>
      <c r="S101" s="18"/>
      <c r="T101" s="18"/>
      <c r="U101" s="18"/>
      <c r="V101" s="18"/>
      <c r="W101" s="18"/>
      <c r="X101" s="18"/>
      <c r="Y101" s="11"/>
      <c r="Z101" s="11"/>
      <c r="AA101" s="11"/>
    </row>
    <row r="102" spans="3:27" ht="17.100000000000001" customHeight="1">
      <c r="D102" s="635" t="s">
        <v>268</v>
      </c>
      <c r="E102" s="636"/>
      <c r="F102" s="637"/>
      <c r="G102" s="628"/>
      <c r="H102" s="629"/>
      <c r="I102" s="630"/>
    </row>
    <row r="103" spans="3:27" ht="17.100000000000001" customHeight="1">
      <c r="D103" s="635" t="s">
        <v>361</v>
      </c>
      <c r="E103" s="636"/>
      <c r="F103" s="637"/>
      <c r="G103" s="711"/>
      <c r="H103" s="712"/>
      <c r="I103" s="713"/>
      <c r="J103" s="1" t="s">
        <v>341</v>
      </c>
    </row>
    <row r="104" spans="3:27" ht="17.100000000000001" customHeight="1">
      <c r="D104" s="635" t="s">
        <v>250</v>
      </c>
      <c r="E104" s="636"/>
      <c r="F104" s="637"/>
      <c r="G104" s="704"/>
      <c r="H104" s="705"/>
      <c r="I104" s="706"/>
      <c r="J104" s="1" t="s">
        <v>249</v>
      </c>
    </row>
    <row r="105" spans="3:27" ht="17.100000000000001" customHeight="1">
      <c r="D105" s="673" t="s">
        <v>362</v>
      </c>
      <c r="E105" s="674"/>
      <c r="F105" s="675"/>
      <c r="G105" s="739" t="str">
        <f>IF(G103="","",ROUNDDOWN(G103*G104,2))</f>
        <v/>
      </c>
      <c r="H105" s="740"/>
      <c r="I105" s="741"/>
      <c r="J105" s="1" t="s">
        <v>341</v>
      </c>
    </row>
    <row r="106" spans="3:27" ht="12.6" customHeight="1"/>
    <row r="107" spans="3:27" ht="18" customHeight="1">
      <c r="C107" s="2" t="s">
        <v>2373</v>
      </c>
      <c r="D107" s="676" t="s">
        <v>2375</v>
      </c>
      <c r="E107" s="677"/>
      <c r="F107" s="678"/>
      <c r="G107" s="716"/>
      <c r="H107" s="717"/>
      <c r="I107" s="718"/>
      <c r="L107" s="18"/>
      <c r="M107" s="285"/>
      <c r="N107" s="285"/>
      <c r="O107" s="285"/>
      <c r="P107" s="285"/>
      <c r="Q107" s="285"/>
      <c r="R107" s="285"/>
      <c r="S107" s="285"/>
      <c r="T107" s="285"/>
      <c r="U107" s="110"/>
      <c r="V107" s="18"/>
      <c r="W107" s="18"/>
      <c r="X107" s="18"/>
      <c r="Y107" s="11"/>
      <c r="Z107" s="11"/>
      <c r="AA107" s="11"/>
    </row>
    <row r="108" spans="3:27" ht="17.100000000000001" customHeight="1">
      <c r="C108" s="2"/>
      <c r="D108" s="635" t="s">
        <v>18</v>
      </c>
      <c r="E108" s="636"/>
      <c r="F108" s="637"/>
      <c r="G108" s="628"/>
      <c r="H108" s="693"/>
      <c r="I108" s="694"/>
    </row>
    <row r="109" spans="3:27" ht="17.100000000000001" customHeight="1">
      <c r="D109" s="635" t="s">
        <v>16</v>
      </c>
      <c r="E109" s="636"/>
      <c r="F109" s="637"/>
      <c r="G109" s="628"/>
      <c r="H109" s="629"/>
      <c r="I109" s="630"/>
    </row>
    <row r="110" spans="3:27" ht="17.100000000000001" customHeight="1">
      <c r="D110" s="635" t="s">
        <v>2220</v>
      </c>
      <c r="E110" s="636"/>
      <c r="F110" s="637"/>
      <c r="G110" s="628"/>
      <c r="H110" s="629"/>
      <c r="I110" s="630"/>
      <c r="L110" s="18"/>
      <c r="M110" s="18"/>
      <c r="N110" s="18"/>
      <c r="O110" s="18"/>
      <c r="P110" s="18"/>
      <c r="Q110" s="18"/>
      <c r="R110" s="18"/>
      <c r="S110" s="18"/>
      <c r="T110" s="18"/>
      <c r="U110" s="18"/>
      <c r="V110" s="18"/>
      <c r="W110" s="18"/>
      <c r="X110" s="18"/>
      <c r="Y110" s="11"/>
      <c r="Z110" s="11"/>
      <c r="AA110" s="11"/>
    </row>
    <row r="111" spans="3:27" ht="17.100000000000001" customHeight="1">
      <c r="D111" s="635" t="s">
        <v>268</v>
      </c>
      <c r="E111" s="636"/>
      <c r="F111" s="637"/>
      <c r="G111" s="628"/>
      <c r="H111" s="629"/>
      <c r="I111" s="630"/>
    </row>
    <row r="112" spans="3:27" ht="17.100000000000001" customHeight="1">
      <c r="D112" s="635" t="s">
        <v>361</v>
      </c>
      <c r="E112" s="636"/>
      <c r="F112" s="637"/>
      <c r="G112" s="711"/>
      <c r="H112" s="712"/>
      <c r="I112" s="713"/>
      <c r="J112" s="1" t="s">
        <v>341</v>
      </c>
    </row>
    <row r="113" spans="2:27" ht="17.100000000000001" customHeight="1">
      <c r="D113" s="635" t="s">
        <v>250</v>
      </c>
      <c r="E113" s="636"/>
      <c r="F113" s="637"/>
      <c r="G113" s="704"/>
      <c r="H113" s="705"/>
      <c r="I113" s="706"/>
      <c r="J113" s="1" t="s">
        <v>249</v>
      </c>
    </row>
    <row r="114" spans="2:27" ht="17.100000000000001" customHeight="1">
      <c r="D114" s="673" t="s">
        <v>362</v>
      </c>
      <c r="E114" s="674"/>
      <c r="F114" s="675"/>
      <c r="G114" s="739" t="str">
        <f>IF(G112="","",ROUNDDOWN(G112*G113,2))</f>
        <v/>
      </c>
      <c r="H114" s="740"/>
      <c r="I114" s="741"/>
      <c r="J114" s="1" t="s">
        <v>341</v>
      </c>
    </row>
    <row r="115" spans="2:27" ht="13.5" customHeight="1"/>
    <row r="116" spans="2:27" ht="13.5" customHeight="1"/>
    <row r="117" spans="2:27" ht="18" customHeight="1">
      <c r="B117" s="1" t="s">
        <v>295</v>
      </c>
      <c r="M117" s="18"/>
    </row>
    <row r="118" spans="2:27" ht="18" customHeight="1">
      <c r="C118" s="2" t="s">
        <v>344</v>
      </c>
      <c r="D118" s="676" t="s">
        <v>2375</v>
      </c>
      <c r="E118" s="677"/>
      <c r="F118" s="678"/>
      <c r="G118" s="716"/>
      <c r="H118" s="717"/>
      <c r="I118" s="718"/>
      <c r="L118" s="18"/>
      <c r="M118" s="285"/>
      <c r="N118" s="285"/>
      <c r="O118" s="285"/>
      <c r="P118" s="285"/>
      <c r="Q118" s="285"/>
      <c r="R118" s="285"/>
      <c r="S118" s="285"/>
      <c r="T118" s="285"/>
      <c r="U118" s="110"/>
      <c r="V118" s="18"/>
      <c r="W118" s="18"/>
      <c r="X118" s="18"/>
      <c r="Y118" s="11"/>
      <c r="Z118" s="11"/>
      <c r="AA118" s="11"/>
    </row>
    <row r="119" spans="2:27" ht="17.100000000000001" customHeight="1">
      <c r="C119" s="2"/>
      <c r="D119" s="635" t="s">
        <v>18</v>
      </c>
      <c r="E119" s="636"/>
      <c r="F119" s="637"/>
      <c r="G119" s="628"/>
      <c r="H119" s="693"/>
      <c r="I119" s="694"/>
    </row>
    <row r="120" spans="2:27" ht="17.100000000000001" customHeight="1">
      <c r="D120" s="635" t="s">
        <v>16</v>
      </c>
      <c r="E120" s="636"/>
      <c r="F120" s="637"/>
      <c r="G120" s="628"/>
      <c r="H120" s="629"/>
      <c r="I120" s="630"/>
    </row>
    <row r="121" spans="2:27" ht="17.100000000000001" customHeight="1">
      <c r="D121" s="635" t="s">
        <v>2220</v>
      </c>
      <c r="E121" s="636"/>
      <c r="F121" s="637"/>
      <c r="G121" s="628"/>
      <c r="H121" s="629"/>
      <c r="I121" s="630"/>
      <c r="L121" s="18"/>
      <c r="M121" s="18"/>
      <c r="N121" s="18"/>
      <c r="O121" s="18"/>
      <c r="P121" s="18"/>
      <c r="Q121" s="18"/>
      <c r="R121" s="18"/>
      <c r="S121" s="18"/>
      <c r="T121" s="18"/>
      <c r="U121" s="18"/>
      <c r="V121" s="18"/>
      <c r="W121" s="18"/>
      <c r="X121" s="18"/>
      <c r="Y121" s="11"/>
      <c r="Z121" s="11"/>
      <c r="AA121" s="11"/>
    </row>
    <row r="122" spans="2:27" ht="17.100000000000001" customHeight="1">
      <c r="D122" s="635" t="s">
        <v>268</v>
      </c>
      <c r="E122" s="636"/>
      <c r="F122" s="637"/>
      <c r="G122" s="628"/>
      <c r="H122" s="629"/>
      <c r="I122" s="630"/>
    </row>
    <row r="123" spans="2:27" ht="17.100000000000001" customHeight="1">
      <c r="D123" s="635" t="s">
        <v>269</v>
      </c>
      <c r="E123" s="636"/>
      <c r="F123" s="637"/>
      <c r="G123" s="711"/>
      <c r="H123" s="712"/>
      <c r="I123" s="713"/>
      <c r="J123" s="1" t="s">
        <v>2</v>
      </c>
    </row>
    <row r="124" spans="2:27" ht="17.100000000000001" customHeight="1">
      <c r="D124" s="635" t="s">
        <v>250</v>
      </c>
      <c r="E124" s="636"/>
      <c r="F124" s="637"/>
      <c r="G124" s="704"/>
      <c r="H124" s="705"/>
      <c r="I124" s="706"/>
      <c r="J124" s="1" t="s">
        <v>11</v>
      </c>
    </row>
    <row r="125" spans="2:27" ht="17.100000000000001" customHeight="1">
      <c r="D125" s="673" t="s">
        <v>270</v>
      </c>
      <c r="E125" s="674"/>
      <c r="F125" s="675"/>
      <c r="G125" s="739" t="str">
        <f>IF(G123="","",ROUNDDOWN(G123*G124,2))</f>
        <v/>
      </c>
      <c r="H125" s="740"/>
      <c r="I125" s="741"/>
      <c r="J125" s="1" t="s">
        <v>2</v>
      </c>
    </row>
    <row r="126" spans="2:27" ht="13.5" customHeight="1"/>
    <row r="127" spans="2:27" ht="18" customHeight="1">
      <c r="C127" s="2" t="s">
        <v>345</v>
      </c>
      <c r="D127" s="676" t="s">
        <v>2375</v>
      </c>
      <c r="E127" s="677"/>
      <c r="F127" s="678"/>
      <c r="G127" s="716"/>
      <c r="H127" s="717"/>
      <c r="I127" s="718"/>
      <c r="L127" s="18"/>
      <c r="M127" s="285"/>
      <c r="N127" s="285"/>
      <c r="O127" s="285"/>
      <c r="P127" s="285"/>
      <c r="Q127" s="285"/>
      <c r="R127" s="285"/>
      <c r="S127" s="285"/>
      <c r="T127" s="285"/>
      <c r="U127" s="110"/>
      <c r="V127" s="18"/>
      <c r="W127" s="18"/>
      <c r="X127" s="18"/>
      <c r="Y127" s="11"/>
      <c r="Z127" s="11"/>
      <c r="AA127" s="11"/>
    </row>
    <row r="128" spans="2:27" ht="17.100000000000001" customHeight="1">
      <c r="C128" s="2"/>
      <c r="D128" s="635" t="s">
        <v>18</v>
      </c>
      <c r="E128" s="636"/>
      <c r="F128" s="637"/>
      <c r="G128" s="628"/>
      <c r="H128" s="693"/>
      <c r="I128" s="694"/>
    </row>
    <row r="129" spans="3:27" ht="17.100000000000001" customHeight="1">
      <c r="D129" s="635" t="s">
        <v>16</v>
      </c>
      <c r="E129" s="636"/>
      <c r="F129" s="637"/>
      <c r="G129" s="628"/>
      <c r="H129" s="629"/>
      <c r="I129" s="630"/>
    </row>
    <row r="130" spans="3:27" ht="17.100000000000001" customHeight="1">
      <c r="D130" s="635" t="s">
        <v>2220</v>
      </c>
      <c r="E130" s="636"/>
      <c r="F130" s="637"/>
      <c r="G130" s="628"/>
      <c r="H130" s="629"/>
      <c r="I130" s="630"/>
      <c r="L130" s="18"/>
      <c r="M130" s="18"/>
      <c r="N130" s="18"/>
      <c r="O130" s="18"/>
      <c r="P130" s="18"/>
      <c r="Q130" s="18"/>
      <c r="R130" s="18"/>
      <c r="S130" s="18"/>
      <c r="T130" s="18"/>
      <c r="U130" s="18"/>
      <c r="V130" s="18"/>
      <c r="W130" s="18"/>
      <c r="X130" s="18"/>
      <c r="Y130" s="11"/>
      <c r="Z130" s="11"/>
      <c r="AA130" s="11"/>
    </row>
    <row r="131" spans="3:27" ht="17.100000000000001" customHeight="1">
      <c r="D131" s="635" t="s">
        <v>268</v>
      </c>
      <c r="E131" s="636"/>
      <c r="F131" s="637"/>
      <c r="G131" s="628"/>
      <c r="H131" s="629"/>
      <c r="I131" s="630"/>
    </row>
    <row r="132" spans="3:27" ht="17.100000000000001" customHeight="1">
      <c r="D132" s="635" t="s">
        <v>269</v>
      </c>
      <c r="E132" s="636"/>
      <c r="F132" s="637"/>
      <c r="G132" s="711"/>
      <c r="H132" s="712"/>
      <c r="I132" s="713"/>
      <c r="J132" s="1" t="s">
        <v>2</v>
      </c>
    </row>
    <row r="133" spans="3:27" ht="17.100000000000001" customHeight="1">
      <c r="D133" s="635" t="s">
        <v>250</v>
      </c>
      <c r="E133" s="636"/>
      <c r="F133" s="637"/>
      <c r="G133" s="704"/>
      <c r="H133" s="705"/>
      <c r="I133" s="706"/>
      <c r="J133" s="1" t="s">
        <v>11</v>
      </c>
    </row>
    <row r="134" spans="3:27" ht="17.100000000000001" customHeight="1">
      <c r="D134" s="673" t="s">
        <v>270</v>
      </c>
      <c r="E134" s="674"/>
      <c r="F134" s="675"/>
      <c r="G134" s="739" t="str">
        <f>IF(G132="","",ROUNDDOWN(G132*G133,2))</f>
        <v/>
      </c>
      <c r="H134" s="740"/>
      <c r="I134" s="741"/>
      <c r="J134" s="1" t="s">
        <v>2</v>
      </c>
    </row>
    <row r="135" spans="3:27" ht="13.5" customHeight="1"/>
    <row r="136" spans="3:27" ht="18" customHeight="1">
      <c r="C136" s="2" t="s">
        <v>2373</v>
      </c>
      <c r="D136" s="676" t="s">
        <v>2375</v>
      </c>
      <c r="E136" s="677"/>
      <c r="F136" s="678"/>
      <c r="G136" s="716"/>
      <c r="H136" s="717"/>
      <c r="I136" s="718"/>
      <c r="L136" s="18"/>
      <c r="M136" s="285"/>
      <c r="N136" s="285"/>
      <c r="O136" s="285"/>
      <c r="P136" s="285"/>
      <c r="Q136" s="285"/>
      <c r="R136" s="285"/>
      <c r="S136" s="285"/>
      <c r="T136" s="285"/>
      <c r="U136" s="110"/>
      <c r="V136" s="18"/>
      <c r="W136" s="18"/>
      <c r="X136" s="18"/>
      <c r="Y136" s="11"/>
      <c r="Z136" s="11"/>
      <c r="AA136" s="11"/>
    </row>
    <row r="137" spans="3:27" ht="17.100000000000001" customHeight="1">
      <c r="C137" s="2"/>
      <c r="D137" s="635" t="s">
        <v>18</v>
      </c>
      <c r="E137" s="636"/>
      <c r="F137" s="637"/>
      <c r="G137" s="628"/>
      <c r="H137" s="693"/>
      <c r="I137" s="694"/>
    </row>
    <row r="138" spans="3:27" ht="17.100000000000001" customHeight="1">
      <c r="D138" s="635" t="s">
        <v>16</v>
      </c>
      <c r="E138" s="636"/>
      <c r="F138" s="637"/>
      <c r="G138" s="628"/>
      <c r="H138" s="629"/>
      <c r="I138" s="630"/>
    </row>
    <row r="139" spans="3:27" ht="17.100000000000001" customHeight="1">
      <c r="D139" s="635" t="s">
        <v>2220</v>
      </c>
      <c r="E139" s="636"/>
      <c r="F139" s="637"/>
      <c r="G139" s="628"/>
      <c r="H139" s="629"/>
      <c r="I139" s="630"/>
      <c r="L139" s="18"/>
      <c r="M139" s="18"/>
      <c r="N139" s="18"/>
      <c r="O139" s="18"/>
      <c r="P139" s="18"/>
      <c r="Q139" s="18"/>
      <c r="R139" s="18"/>
      <c r="S139" s="18"/>
      <c r="T139" s="18"/>
      <c r="U139" s="18"/>
      <c r="V139" s="18"/>
      <c r="W139" s="18"/>
      <c r="X139" s="18"/>
      <c r="Y139" s="11"/>
      <c r="Z139" s="11"/>
      <c r="AA139" s="11"/>
    </row>
    <row r="140" spans="3:27" ht="17.100000000000001" customHeight="1">
      <c r="D140" s="635" t="s">
        <v>268</v>
      </c>
      <c r="E140" s="636"/>
      <c r="F140" s="637"/>
      <c r="G140" s="628"/>
      <c r="H140" s="629"/>
      <c r="I140" s="630"/>
    </row>
    <row r="141" spans="3:27" ht="17.100000000000001" customHeight="1">
      <c r="D141" s="635" t="s">
        <v>269</v>
      </c>
      <c r="E141" s="636"/>
      <c r="F141" s="637"/>
      <c r="G141" s="711"/>
      <c r="H141" s="712"/>
      <c r="I141" s="713"/>
      <c r="J141" s="1" t="s">
        <v>2</v>
      </c>
    </row>
    <row r="142" spans="3:27" ht="17.100000000000001" customHeight="1">
      <c r="D142" s="635" t="s">
        <v>250</v>
      </c>
      <c r="E142" s="636"/>
      <c r="F142" s="637"/>
      <c r="G142" s="704"/>
      <c r="H142" s="705"/>
      <c r="I142" s="706"/>
      <c r="J142" s="1" t="s">
        <v>11</v>
      </c>
    </row>
    <row r="143" spans="3:27" ht="17.100000000000001" customHeight="1">
      <c r="D143" s="673" t="s">
        <v>270</v>
      </c>
      <c r="E143" s="674"/>
      <c r="F143" s="675"/>
      <c r="G143" s="739" t="str">
        <f>IF(G141="","",ROUNDDOWN(G141*G142,2))</f>
        <v/>
      </c>
      <c r="H143" s="740"/>
      <c r="I143" s="741"/>
      <c r="J143" s="1" t="s">
        <v>2</v>
      </c>
    </row>
    <row r="144" spans="3:27" ht="13.5" customHeight="1"/>
    <row r="145" spans="2:27" ht="13.5" customHeight="1"/>
    <row r="146" spans="2:27" ht="18" customHeight="1">
      <c r="B146" s="1" t="s">
        <v>291</v>
      </c>
    </row>
    <row r="147" spans="2:27" ht="18" customHeight="1">
      <c r="C147" s="2" t="s">
        <v>344</v>
      </c>
      <c r="D147" s="676" t="s">
        <v>2375</v>
      </c>
      <c r="E147" s="677"/>
      <c r="F147" s="678"/>
      <c r="G147" s="716"/>
      <c r="H147" s="717"/>
      <c r="I147" s="718"/>
      <c r="L147" s="18"/>
      <c r="M147" s="285"/>
      <c r="N147" s="285"/>
      <c r="O147" s="285"/>
      <c r="P147" s="285"/>
      <c r="Q147" s="285"/>
      <c r="R147" s="285"/>
      <c r="S147" s="285"/>
      <c r="T147" s="285"/>
      <c r="U147" s="110"/>
      <c r="V147" s="18"/>
      <c r="W147" s="18"/>
      <c r="X147" s="18"/>
      <c r="Y147" s="11"/>
      <c r="Z147" s="11"/>
      <c r="AA147" s="11"/>
    </row>
    <row r="148" spans="2:27" ht="17.100000000000001" customHeight="1">
      <c r="C148" s="2"/>
      <c r="D148" s="635" t="s">
        <v>18</v>
      </c>
      <c r="E148" s="636"/>
      <c r="F148" s="637"/>
      <c r="G148" s="628"/>
      <c r="H148" s="693"/>
      <c r="I148" s="694"/>
    </row>
    <row r="149" spans="2:27" ht="17.100000000000001" customHeight="1">
      <c r="D149" s="635" t="s">
        <v>16</v>
      </c>
      <c r="E149" s="636"/>
      <c r="F149" s="637"/>
      <c r="G149" s="628"/>
      <c r="H149" s="629"/>
      <c r="I149" s="630"/>
    </row>
    <row r="150" spans="2:27" ht="17.100000000000001" customHeight="1">
      <c r="D150" s="635" t="s">
        <v>2220</v>
      </c>
      <c r="E150" s="636"/>
      <c r="F150" s="637"/>
      <c r="G150" s="628"/>
      <c r="H150" s="798"/>
      <c r="I150" s="799"/>
      <c r="L150" s="18"/>
      <c r="M150" s="18"/>
      <c r="N150" s="18"/>
      <c r="O150" s="18"/>
      <c r="P150" s="18"/>
      <c r="Q150" s="18"/>
      <c r="R150" s="18"/>
      <c r="S150" s="18"/>
      <c r="T150" s="18"/>
      <c r="U150" s="18"/>
      <c r="V150" s="18"/>
      <c r="W150" s="18"/>
      <c r="X150" s="18"/>
      <c r="Y150" s="11"/>
      <c r="Z150" s="11"/>
      <c r="AA150" s="11"/>
    </row>
    <row r="151" spans="2:27" ht="17.100000000000001" customHeight="1">
      <c r="D151" s="635" t="s">
        <v>246</v>
      </c>
      <c r="E151" s="636"/>
      <c r="F151" s="637"/>
      <c r="G151" s="732"/>
      <c r="H151" s="733"/>
      <c r="I151" s="734"/>
      <c r="J151" s="1" t="s">
        <v>13</v>
      </c>
    </row>
    <row r="152" spans="2:27" ht="17.100000000000001" customHeight="1">
      <c r="D152" s="635" t="s">
        <v>3</v>
      </c>
      <c r="E152" s="636"/>
      <c r="F152" s="637"/>
      <c r="G152" s="704"/>
      <c r="H152" s="705"/>
      <c r="I152" s="706"/>
      <c r="J152" s="1" t="s">
        <v>11</v>
      </c>
    </row>
    <row r="153" spans="2:27" ht="17.100000000000001" customHeight="1">
      <c r="D153" s="673" t="s">
        <v>5</v>
      </c>
      <c r="E153" s="674"/>
      <c r="F153" s="675"/>
      <c r="G153" s="656" t="str">
        <f>IF(G151="","",ROUNDDOWN(G151*G152,2))</f>
        <v/>
      </c>
      <c r="H153" s="657"/>
      <c r="I153" s="658"/>
      <c r="J153" s="1" t="s">
        <v>13</v>
      </c>
    </row>
    <row r="154" spans="2:27" ht="13.5" customHeight="1"/>
    <row r="155" spans="2:27" ht="18" customHeight="1">
      <c r="C155" s="2" t="s">
        <v>345</v>
      </c>
      <c r="D155" s="676" t="s">
        <v>2375</v>
      </c>
      <c r="E155" s="677"/>
      <c r="F155" s="678"/>
      <c r="G155" s="716"/>
      <c r="H155" s="717"/>
      <c r="I155" s="718"/>
      <c r="L155" s="18"/>
      <c r="M155" s="285"/>
      <c r="N155" s="285"/>
      <c r="O155" s="285"/>
      <c r="P155" s="285"/>
      <c r="Q155" s="285"/>
      <c r="R155" s="285"/>
      <c r="S155" s="285"/>
      <c r="T155" s="285"/>
      <c r="U155" s="110"/>
      <c r="V155" s="18"/>
      <c r="W155" s="18"/>
      <c r="X155" s="18"/>
      <c r="Y155" s="11"/>
      <c r="Z155" s="11"/>
      <c r="AA155" s="11"/>
    </row>
    <row r="156" spans="2:27" ht="17.100000000000001" customHeight="1">
      <c r="C156" s="2"/>
      <c r="D156" s="635" t="s">
        <v>18</v>
      </c>
      <c r="E156" s="636"/>
      <c r="F156" s="637"/>
      <c r="G156" s="628"/>
      <c r="H156" s="693"/>
      <c r="I156" s="694"/>
    </row>
    <row r="157" spans="2:27" ht="17.100000000000001" customHeight="1">
      <c r="D157" s="635" t="s">
        <v>16</v>
      </c>
      <c r="E157" s="636"/>
      <c r="F157" s="637"/>
      <c r="G157" s="628"/>
      <c r="H157" s="629"/>
      <c r="I157" s="630"/>
    </row>
    <row r="158" spans="2:27" ht="17.100000000000001" customHeight="1">
      <c r="D158" s="635" t="s">
        <v>2220</v>
      </c>
      <c r="E158" s="636"/>
      <c r="F158" s="637"/>
      <c r="G158" s="119"/>
      <c r="H158" s="120"/>
      <c r="I158" s="121"/>
      <c r="L158" s="18"/>
      <c r="M158" s="18"/>
      <c r="N158" s="18"/>
      <c r="O158" s="18"/>
      <c r="P158" s="18"/>
      <c r="Q158" s="18"/>
      <c r="R158" s="18"/>
      <c r="S158" s="18"/>
      <c r="T158" s="18"/>
      <c r="U158" s="18"/>
      <c r="V158" s="18"/>
      <c r="W158" s="18"/>
      <c r="X158" s="18"/>
      <c r="Y158" s="11"/>
      <c r="Z158" s="11"/>
      <c r="AA158" s="11"/>
    </row>
    <row r="159" spans="2:27" ht="17.100000000000001" customHeight="1">
      <c r="D159" s="635" t="s">
        <v>246</v>
      </c>
      <c r="E159" s="636"/>
      <c r="F159" s="637"/>
      <c r="G159" s="732"/>
      <c r="H159" s="733"/>
      <c r="I159" s="734"/>
      <c r="J159" s="1" t="s">
        <v>13</v>
      </c>
    </row>
    <row r="160" spans="2:27" ht="17.100000000000001" customHeight="1">
      <c r="D160" s="635" t="s">
        <v>3</v>
      </c>
      <c r="E160" s="636"/>
      <c r="F160" s="637"/>
      <c r="G160" s="704"/>
      <c r="H160" s="705"/>
      <c r="I160" s="706"/>
      <c r="J160" s="1" t="s">
        <v>11</v>
      </c>
    </row>
    <row r="161" spans="2:65" ht="17.100000000000001" customHeight="1">
      <c r="D161" s="673" t="s">
        <v>5</v>
      </c>
      <c r="E161" s="674"/>
      <c r="F161" s="675"/>
      <c r="G161" s="656" t="str">
        <f>IF(G159="","",ROUNDDOWN(G159*G160,2))</f>
        <v/>
      </c>
      <c r="H161" s="657"/>
      <c r="I161" s="658"/>
      <c r="J161" s="1" t="s">
        <v>13</v>
      </c>
    </row>
    <row r="162" spans="2:65" ht="13.5" customHeight="1"/>
    <row r="163" spans="2:65" ht="18" customHeight="1">
      <c r="C163" s="2" t="s">
        <v>2373</v>
      </c>
      <c r="D163" s="676" t="s">
        <v>2375</v>
      </c>
      <c r="E163" s="677"/>
      <c r="F163" s="678"/>
      <c r="G163" s="716"/>
      <c r="H163" s="717"/>
      <c r="I163" s="718"/>
      <c r="L163" s="18"/>
      <c r="M163" s="285"/>
      <c r="N163" s="285"/>
      <c r="O163" s="285"/>
      <c r="P163" s="285"/>
      <c r="Q163" s="285"/>
      <c r="R163" s="285"/>
      <c r="S163" s="285"/>
      <c r="T163" s="285"/>
      <c r="U163" s="110"/>
      <c r="V163" s="18"/>
      <c r="W163" s="18"/>
      <c r="X163" s="18"/>
      <c r="Y163" s="11"/>
      <c r="Z163" s="11"/>
      <c r="AA163" s="11"/>
    </row>
    <row r="164" spans="2:65" ht="17.100000000000001" customHeight="1">
      <c r="C164" s="2"/>
      <c r="D164" s="635" t="s">
        <v>18</v>
      </c>
      <c r="E164" s="636"/>
      <c r="F164" s="637"/>
      <c r="G164" s="628"/>
      <c r="H164" s="693"/>
      <c r="I164" s="694"/>
    </row>
    <row r="165" spans="2:65" ht="17.100000000000001" customHeight="1">
      <c r="D165" s="635" t="s">
        <v>16</v>
      </c>
      <c r="E165" s="636"/>
      <c r="F165" s="637"/>
      <c r="G165" s="628"/>
      <c r="H165" s="629"/>
      <c r="I165" s="630"/>
    </row>
    <row r="166" spans="2:65" ht="17.100000000000001" customHeight="1">
      <c r="D166" s="635" t="s">
        <v>2220</v>
      </c>
      <c r="E166" s="636"/>
      <c r="F166" s="637"/>
      <c r="G166" s="119"/>
      <c r="H166" s="120"/>
      <c r="I166" s="121"/>
      <c r="N166" s="18"/>
      <c r="O166" s="18"/>
      <c r="P166" s="18"/>
      <c r="Q166" s="18"/>
      <c r="R166" s="18"/>
      <c r="S166" s="18"/>
      <c r="T166" s="18"/>
      <c r="U166" s="18"/>
      <c r="V166" s="18"/>
      <c r="W166" s="18"/>
      <c r="X166" s="18"/>
      <c r="Y166" s="11"/>
      <c r="Z166" s="11"/>
      <c r="AA166" s="11"/>
    </row>
    <row r="167" spans="2:65" ht="17.100000000000001" customHeight="1">
      <c r="D167" s="635" t="s">
        <v>246</v>
      </c>
      <c r="E167" s="636"/>
      <c r="F167" s="637"/>
      <c r="G167" s="732"/>
      <c r="H167" s="733"/>
      <c r="I167" s="734"/>
      <c r="J167" s="1" t="s">
        <v>13</v>
      </c>
    </row>
    <row r="168" spans="2:65" ht="17.100000000000001" customHeight="1">
      <c r="D168" s="635" t="s">
        <v>3</v>
      </c>
      <c r="E168" s="636"/>
      <c r="F168" s="637"/>
      <c r="G168" s="704"/>
      <c r="H168" s="705"/>
      <c r="I168" s="706"/>
      <c r="J168" s="1" t="s">
        <v>11</v>
      </c>
    </row>
    <row r="169" spans="2:65" ht="17.100000000000001" customHeight="1">
      <c r="D169" s="673" t="s">
        <v>5</v>
      </c>
      <c r="E169" s="674"/>
      <c r="F169" s="675"/>
      <c r="G169" s="656" t="str">
        <f>IF(G167="","",ROUNDDOWN(G167*G168,2))</f>
        <v/>
      </c>
      <c r="H169" s="657"/>
      <c r="I169" s="658"/>
      <c r="J169" s="1" t="s">
        <v>13</v>
      </c>
    </row>
    <row r="170" spans="2:65" ht="13.5" customHeight="1"/>
    <row r="171" spans="2:65" ht="18" customHeight="1">
      <c r="B171" s="1" t="s">
        <v>2592</v>
      </c>
      <c r="L171" s="18"/>
      <c r="M171" s="18"/>
      <c r="N171" s="18"/>
      <c r="O171" s="18"/>
      <c r="P171" s="18"/>
      <c r="Q171" s="18"/>
      <c r="R171" s="18"/>
      <c r="S171" s="18"/>
      <c r="T171" s="18"/>
      <c r="U171" s="18"/>
      <c r="V171" s="18"/>
      <c r="W171" s="18"/>
      <c r="X171" s="18"/>
      <c r="Y171" s="11"/>
      <c r="AB171" s="18"/>
      <c r="AC171" s="11"/>
      <c r="AD171" s="11"/>
      <c r="BL171" s="18"/>
      <c r="BM171" s="18"/>
    </row>
    <row r="172" spans="2:65" ht="17.100000000000001" customHeight="1">
      <c r="D172" s="707" t="s">
        <v>2585</v>
      </c>
      <c r="E172" s="707"/>
      <c r="F172" s="707"/>
      <c r="G172" s="547" t="str">
        <f>IF(G153="","",SUM(,G153,G161,G169))</f>
        <v/>
      </c>
      <c r="H172" s="1" t="s">
        <v>13</v>
      </c>
      <c r="I172" s="558"/>
      <c r="L172" s="18"/>
      <c r="M172" s="18"/>
      <c r="N172" s="18"/>
      <c r="O172" s="18"/>
      <c r="P172" s="18"/>
      <c r="Q172" s="18"/>
      <c r="R172" s="18"/>
      <c r="S172" s="18"/>
      <c r="T172" s="18"/>
      <c r="U172" s="18"/>
      <c r="V172" s="18"/>
      <c r="W172" s="18"/>
      <c r="X172" s="18"/>
      <c r="Y172" s="11"/>
      <c r="AB172" s="18"/>
      <c r="AC172" s="11"/>
      <c r="AD172" s="11"/>
      <c r="BL172" s="18"/>
      <c r="BM172" s="18"/>
    </row>
    <row r="173" spans="2:65" ht="17.100000000000001" customHeight="1">
      <c r="D173" s="707" t="s">
        <v>2615</v>
      </c>
      <c r="E173" s="707"/>
      <c r="F173" s="707"/>
      <c r="G173" s="547" t="str">
        <f>IF(G172="","",IF(G172&lt;=G5*5,G172,G5*5))</f>
        <v/>
      </c>
      <c r="H173" s="1" t="s">
        <v>13</v>
      </c>
      <c r="I173" s="558"/>
      <c r="L173" s="18"/>
      <c r="M173" s="18"/>
      <c r="N173" s="18"/>
      <c r="O173" s="18"/>
      <c r="P173" s="18"/>
      <c r="Q173" s="18"/>
      <c r="R173" s="18"/>
      <c r="S173" s="18"/>
      <c r="T173" s="18"/>
      <c r="U173" s="18"/>
      <c r="V173" s="18"/>
      <c r="W173" s="18"/>
      <c r="X173" s="18"/>
      <c r="Y173" s="11"/>
      <c r="AB173" s="18"/>
      <c r="AC173" s="11"/>
      <c r="AD173" s="11"/>
      <c r="BL173" s="18"/>
      <c r="BM173" s="18"/>
    </row>
    <row r="174" spans="2:65">
      <c r="C174" s="81"/>
      <c r="D174" s="13"/>
      <c r="E174" s="13"/>
      <c r="F174" s="13"/>
      <c r="G174" s="13"/>
      <c r="H174" s="13"/>
      <c r="I174" s="13"/>
      <c r="J174" s="13"/>
    </row>
    <row r="175" spans="2:65">
      <c r="C175" s="81"/>
      <c r="D175" s="13"/>
      <c r="E175" s="13"/>
      <c r="F175" s="13"/>
      <c r="G175" s="13"/>
      <c r="H175" s="13"/>
      <c r="I175" s="13"/>
      <c r="J175" s="13"/>
    </row>
    <row r="176" spans="2:65">
      <c r="C176" s="81"/>
      <c r="D176" s="13"/>
      <c r="E176" s="13"/>
      <c r="F176" s="13"/>
      <c r="G176" s="13"/>
      <c r="H176" s="13"/>
      <c r="I176" s="13"/>
      <c r="J176" s="13"/>
    </row>
    <row r="177" spans="2:62">
      <c r="C177" s="81"/>
      <c r="D177" s="13"/>
      <c r="E177" s="13"/>
      <c r="F177" s="13"/>
      <c r="G177" s="13"/>
      <c r="H177" s="61"/>
      <c r="I177" s="13"/>
      <c r="J177" s="13"/>
    </row>
    <row r="178" spans="2:62">
      <c r="C178" s="81"/>
      <c r="D178" s="13"/>
      <c r="E178" s="13"/>
      <c r="F178" s="13"/>
      <c r="G178" s="13"/>
      <c r="H178" s="61"/>
      <c r="I178" s="13"/>
      <c r="J178" s="13"/>
    </row>
    <row r="179" spans="2:62">
      <c r="H179" s="88"/>
      <c r="I179" s="14"/>
      <c r="J179" s="14"/>
    </row>
    <row r="180" spans="2:62" s="14" customFormat="1">
      <c r="B180" s="89" t="s">
        <v>363</v>
      </c>
      <c r="C180" s="81"/>
      <c r="D180" s="51"/>
      <c r="E180" s="13"/>
      <c r="F180" s="13"/>
      <c r="G180" s="13"/>
      <c r="BB180" s="1"/>
      <c r="BC180" s="1"/>
      <c r="BD180" s="1"/>
      <c r="BE180" s="1"/>
      <c r="BF180" s="1"/>
      <c r="BG180" s="1"/>
      <c r="BH180" s="1"/>
      <c r="BI180" s="1"/>
      <c r="BJ180" s="1"/>
    </row>
    <row r="181" spans="2:62" s="14" customFormat="1" ht="18" customHeight="1">
      <c r="B181" s="14" t="s">
        <v>2374</v>
      </c>
    </row>
    <row r="182" spans="2:62" ht="18" customHeight="1">
      <c r="D182" s="603" t="s">
        <v>302</v>
      </c>
      <c r="E182" s="603"/>
      <c r="F182" s="5"/>
      <c r="G182" s="800"/>
      <c r="H182" s="800"/>
      <c r="I182" s="800"/>
      <c r="M182" s="18" t="s">
        <v>46</v>
      </c>
    </row>
    <row r="183" spans="2:62" ht="7.5" customHeight="1">
      <c r="D183" s="5"/>
      <c r="E183" s="5"/>
      <c r="F183" s="5"/>
      <c r="N183" s="715" t="s">
        <v>306</v>
      </c>
      <c r="O183" s="715"/>
      <c r="P183" s="715"/>
    </row>
    <row r="184" spans="2:62" ht="7.5" customHeight="1">
      <c r="D184" s="5"/>
      <c r="E184" s="5"/>
      <c r="F184" s="5"/>
      <c r="N184" s="715"/>
      <c r="O184" s="715"/>
      <c r="P184" s="715"/>
    </row>
    <row r="185" spans="2:62" ht="18" customHeight="1">
      <c r="B185" s="1" t="s">
        <v>2593</v>
      </c>
      <c r="M185" s="18"/>
      <c r="N185" s="18" t="s">
        <v>308</v>
      </c>
    </row>
    <row r="186" spans="2:62" ht="17.100000000000001" customHeight="1">
      <c r="D186" s="779" t="s">
        <v>283</v>
      </c>
      <c r="E186" s="780"/>
      <c r="F186" s="781"/>
      <c r="G186" s="776">
        <f>参考様式２!$H$47</f>
        <v>0</v>
      </c>
      <c r="H186" s="777"/>
      <c r="I186" s="778"/>
      <c r="J186" s="1" t="s">
        <v>284</v>
      </c>
      <c r="M186" s="18" t="s">
        <v>292</v>
      </c>
      <c r="N186" s="18" t="s">
        <v>309</v>
      </c>
    </row>
    <row r="187" spans="2:62" ht="7.5" customHeight="1">
      <c r="M187" s="715" t="s">
        <v>365</v>
      </c>
      <c r="N187" s="18"/>
    </row>
    <row r="188" spans="2:62" ht="7.5" customHeight="1">
      <c r="M188" s="715"/>
      <c r="N188" s="18"/>
    </row>
    <row r="189" spans="2:62" ht="18" customHeight="1">
      <c r="B189" s="1" t="s">
        <v>2594</v>
      </c>
      <c r="N189" s="18" t="s">
        <v>307</v>
      </c>
    </row>
    <row r="190" spans="2:62" ht="17.100000000000001" customHeight="1">
      <c r="C190" s="2"/>
      <c r="D190" s="665" t="s">
        <v>1</v>
      </c>
      <c r="E190" s="666"/>
      <c r="F190" s="667"/>
      <c r="G190" s="698"/>
      <c r="H190" s="699"/>
      <c r="I190" s="700"/>
      <c r="N190" s="18" t="s">
        <v>310</v>
      </c>
    </row>
    <row r="191" spans="2:62" ht="17.100000000000001" customHeight="1">
      <c r="D191" s="635" t="s">
        <v>301</v>
      </c>
      <c r="E191" s="636"/>
      <c r="F191" s="637"/>
      <c r="G191" s="782"/>
      <c r="H191" s="783"/>
      <c r="I191" s="784"/>
      <c r="M191" s="18" t="s">
        <v>46</v>
      </c>
      <c r="N191" s="18" t="s">
        <v>311</v>
      </c>
    </row>
    <row r="192" spans="2:62" ht="17.100000000000001" customHeight="1">
      <c r="D192" s="635" t="s">
        <v>304</v>
      </c>
      <c r="E192" s="636"/>
      <c r="F192" s="637"/>
      <c r="G192" s="711"/>
      <c r="H192" s="712"/>
      <c r="I192" s="713"/>
      <c r="J192" s="1" t="str">
        <f>IF(G191&lt;&gt;"気体","kg/日","N㎥/日")</f>
        <v>kg/日</v>
      </c>
      <c r="N192" s="18" t="s">
        <v>312</v>
      </c>
    </row>
    <row r="193" spans="2:27" ht="17.100000000000001" customHeight="1">
      <c r="D193" s="673" t="s">
        <v>305</v>
      </c>
      <c r="E193" s="674"/>
      <c r="F193" s="675"/>
      <c r="G193" s="765"/>
      <c r="H193" s="766"/>
      <c r="I193" s="767"/>
      <c r="J193" s="1" t="str">
        <f>IF(G191&lt;&gt;"気体","MJ/kg","MJ/N㎥")</f>
        <v>MJ/kg</v>
      </c>
      <c r="N193" s="18" t="s">
        <v>300</v>
      </c>
    </row>
    <row r="194" spans="2:27" ht="7.5" customHeight="1"/>
    <row r="195" spans="2:27" ht="7.5" customHeight="1"/>
    <row r="196" spans="2:27" ht="18" customHeight="1">
      <c r="B196" s="1" t="s">
        <v>2595</v>
      </c>
      <c r="M196" s="18"/>
    </row>
    <row r="197" spans="2:27" ht="18" customHeight="1">
      <c r="C197" s="2" t="s">
        <v>344</v>
      </c>
      <c r="D197" s="676" t="s">
        <v>2375</v>
      </c>
      <c r="E197" s="677"/>
      <c r="F197" s="678"/>
      <c r="G197" s="716"/>
      <c r="H197" s="717"/>
      <c r="I197" s="718"/>
      <c r="L197" s="18"/>
      <c r="M197" s="285"/>
      <c r="N197" s="285"/>
      <c r="O197" s="285"/>
      <c r="P197" s="285"/>
      <c r="Q197" s="285"/>
      <c r="R197" s="285"/>
      <c r="S197" s="285"/>
      <c r="T197" s="285"/>
      <c r="U197" s="110"/>
      <c r="V197" s="18"/>
      <c r="W197" s="18"/>
      <c r="X197" s="18"/>
      <c r="Y197" s="11"/>
      <c r="Z197" s="11"/>
      <c r="AA197" s="11"/>
    </row>
    <row r="198" spans="2:27" ht="16.5" customHeight="1">
      <c r="C198" s="2"/>
      <c r="D198" s="635" t="s">
        <v>18</v>
      </c>
      <c r="E198" s="636"/>
      <c r="F198" s="637"/>
      <c r="G198" s="628"/>
      <c r="H198" s="735"/>
      <c r="I198" s="736"/>
      <c r="J198" s="293"/>
    </row>
    <row r="199" spans="2:27" ht="16.5" customHeight="1">
      <c r="D199" s="635" t="s">
        <v>16</v>
      </c>
      <c r="E199" s="636"/>
      <c r="F199" s="637"/>
      <c r="G199" s="628"/>
      <c r="H199" s="735"/>
      <c r="I199" s="736"/>
      <c r="J199" s="293"/>
    </row>
    <row r="200" spans="2:27" ht="16.5" customHeight="1">
      <c r="D200" s="122" t="s">
        <v>2237</v>
      </c>
      <c r="E200" s="123"/>
      <c r="F200" s="124"/>
      <c r="G200" s="628"/>
      <c r="H200" s="735"/>
      <c r="I200" s="736"/>
      <c r="J200" s="293"/>
    </row>
    <row r="201" spans="2:27" ht="16.5" customHeight="1">
      <c r="D201" s="635" t="s">
        <v>268</v>
      </c>
      <c r="E201" s="636"/>
      <c r="F201" s="637"/>
      <c r="G201" s="628"/>
      <c r="H201" s="735"/>
      <c r="I201" s="736"/>
      <c r="J201" s="293"/>
    </row>
    <row r="202" spans="2:27" ht="16.5" customHeight="1">
      <c r="D202" s="673" t="s">
        <v>313</v>
      </c>
      <c r="E202" s="674"/>
      <c r="F202" s="675"/>
      <c r="G202" s="762"/>
      <c r="H202" s="763"/>
      <c r="I202" s="764"/>
      <c r="J202" s="293"/>
    </row>
    <row r="203" spans="2:27" ht="7.5" customHeight="1"/>
    <row r="204" spans="2:27" ht="18" customHeight="1">
      <c r="C204" s="2" t="s">
        <v>345</v>
      </c>
      <c r="D204" s="665" t="s">
        <v>2375</v>
      </c>
      <c r="E204" s="666"/>
      <c r="F204" s="667"/>
      <c r="G204" s="716"/>
      <c r="H204" s="717"/>
      <c r="I204" s="718"/>
      <c r="L204" s="18"/>
      <c r="M204" s="285"/>
      <c r="N204" s="285"/>
      <c r="O204" s="285"/>
      <c r="P204" s="285"/>
      <c r="Q204" s="285"/>
      <c r="R204" s="285"/>
      <c r="S204" s="285"/>
      <c r="T204" s="285"/>
      <c r="U204" s="110"/>
      <c r="V204" s="18"/>
      <c r="W204" s="18"/>
      <c r="X204" s="18"/>
      <c r="Y204" s="11"/>
      <c r="Z204" s="11"/>
      <c r="AA204" s="11"/>
    </row>
    <row r="205" spans="2:27" ht="16.5" customHeight="1">
      <c r="C205" s="2"/>
      <c r="D205" s="690" t="s">
        <v>18</v>
      </c>
      <c r="E205" s="691"/>
      <c r="F205" s="692"/>
      <c r="G205" s="628"/>
      <c r="H205" s="735"/>
      <c r="I205" s="736"/>
      <c r="J205" s="293"/>
    </row>
    <row r="206" spans="2:27" ht="16.5" customHeight="1">
      <c r="D206" s="635" t="s">
        <v>16</v>
      </c>
      <c r="E206" s="636"/>
      <c r="F206" s="637"/>
      <c r="G206" s="628"/>
      <c r="H206" s="735"/>
      <c r="I206" s="736"/>
      <c r="J206" s="293"/>
    </row>
    <row r="207" spans="2:27" ht="16.5" customHeight="1">
      <c r="D207" s="122" t="s">
        <v>2237</v>
      </c>
      <c r="E207" s="123"/>
      <c r="F207" s="124"/>
      <c r="G207" s="628"/>
      <c r="H207" s="735"/>
      <c r="I207" s="736"/>
      <c r="J207" s="293"/>
    </row>
    <row r="208" spans="2:27" ht="16.5" customHeight="1">
      <c r="D208" s="635" t="s">
        <v>268</v>
      </c>
      <c r="E208" s="636"/>
      <c r="F208" s="637"/>
      <c r="G208" s="628"/>
      <c r="H208" s="735"/>
      <c r="I208" s="736"/>
      <c r="J208" s="293"/>
    </row>
    <row r="209" spans="2:27" ht="16.5" customHeight="1">
      <c r="D209" s="673" t="s">
        <v>313</v>
      </c>
      <c r="E209" s="674"/>
      <c r="F209" s="675"/>
      <c r="G209" s="762"/>
      <c r="H209" s="763"/>
      <c r="I209" s="764"/>
      <c r="J209" s="293"/>
    </row>
    <row r="210" spans="2:27" ht="7.5" customHeight="1"/>
    <row r="211" spans="2:27" ht="18" customHeight="1">
      <c r="C211" s="2" t="s">
        <v>2373</v>
      </c>
      <c r="D211" s="665" t="s">
        <v>2375</v>
      </c>
      <c r="E211" s="666"/>
      <c r="F211" s="667"/>
      <c r="G211" s="716"/>
      <c r="H211" s="717"/>
      <c r="I211" s="718"/>
      <c r="L211" s="18"/>
      <c r="M211" s="285"/>
      <c r="N211" s="285"/>
      <c r="O211" s="285"/>
      <c r="P211" s="285"/>
      <c r="Q211" s="285"/>
      <c r="R211" s="285"/>
      <c r="S211" s="285"/>
      <c r="T211" s="285"/>
      <c r="U211" s="110"/>
      <c r="V211" s="18"/>
      <c r="W211" s="18"/>
      <c r="X211" s="18"/>
      <c r="Y211" s="11"/>
      <c r="Z211" s="11"/>
      <c r="AA211" s="11"/>
    </row>
    <row r="212" spans="2:27" ht="16.5" customHeight="1">
      <c r="C212" s="2"/>
      <c r="D212" s="690" t="s">
        <v>18</v>
      </c>
      <c r="E212" s="691"/>
      <c r="F212" s="692"/>
      <c r="G212" s="628"/>
      <c r="H212" s="735"/>
      <c r="I212" s="736"/>
      <c r="J212" s="293"/>
    </row>
    <row r="213" spans="2:27" ht="16.5" customHeight="1">
      <c r="D213" s="635" t="s">
        <v>16</v>
      </c>
      <c r="E213" s="636"/>
      <c r="F213" s="637"/>
      <c r="G213" s="628"/>
      <c r="H213" s="735"/>
      <c r="I213" s="736"/>
      <c r="J213" s="293"/>
    </row>
    <row r="214" spans="2:27" ht="16.5" customHeight="1">
      <c r="D214" s="122" t="s">
        <v>2237</v>
      </c>
      <c r="E214" s="123"/>
      <c r="F214" s="124"/>
      <c r="G214" s="628"/>
      <c r="H214" s="735"/>
      <c r="I214" s="736"/>
      <c r="J214" s="293"/>
    </row>
    <row r="215" spans="2:27" ht="16.5" customHeight="1">
      <c r="D215" s="635" t="s">
        <v>268</v>
      </c>
      <c r="E215" s="636"/>
      <c r="F215" s="637"/>
      <c r="G215" s="628"/>
      <c r="H215" s="735"/>
      <c r="I215" s="736"/>
      <c r="J215" s="293"/>
    </row>
    <row r="216" spans="2:27" ht="16.5" customHeight="1">
      <c r="D216" s="673" t="s">
        <v>313</v>
      </c>
      <c r="E216" s="674"/>
      <c r="F216" s="675"/>
      <c r="G216" s="762"/>
      <c r="H216" s="763"/>
      <c r="I216" s="764"/>
      <c r="J216" s="293"/>
    </row>
    <row r="217" spans="2:27" ht="7.5" customHeight="1"/>
    <row r="218" spans="2:27" ht="7.5" customHeight="1">
      <c r="M218" s="18"/>
    </row>
    <row r="219" spans="2:27" ht="18" customHeight="1">
      <c r="B219" s="1" t="s">
        <v>2596</v>
      </c>
      <c r="M219" s="18"/>
    </row>
    <row r="220" spans="2:27" ht="18" customHeight="1">
      <c r="C220" s="2" t="s">
        <v>344</v>
      </c>
      <c r="D220" s="665" t="s">
        <v>2375</v>
      </c>
      <c r="E220" s="666"/>
      <c r="F220" s="667"/>
      <c r="G220" s="716"/>
      <c r="H220" s="717"/>
      <c r="I220" s="718"/>
      <c r="L220" s="18"/>
      <c r="M220" s="285"/>
      <c r="N220" s="285"/>
      <c r="O220" s="285"/>
      <c r="P220" s="285"/>
      <c r="Q220" s="285"/>
      <c r="R220" s="285"/>
      <c r="S220" s="285"/>
      <c r="T220" s="285"/>
      <c r="U220" s="110"/>
      <c r="V220" s="18"/>
      <c r="W220" s="18"/>
      <c r="X220" s="18"/>
      <c r="Y220" s="11"/>
      <c r="Z220" s="11"/>
      <c r="AA220" s="11"/>
    </row>
    <row r="221" spans="2:27" ht="16.5" customHeight="1">
      <c r="C221" s="2"/>
      <c r="D221" s="690" t="s">
        <v>18</v>
      </c>
      <c r="E221" s="691"/>
      <c r="F221" s="692"/>
      <c r="G221" s="628"/>
      <c r="H221" s="735"/>
      <c r="I221" s="736"/>
      <c r="J221" s="293"/>
    </row>
    <row r="222" spans="2:27" ht="16.5" customHeight="1">
      <c r="D222" s="635" t="s">
        <v>16</v>
      </c>
      <c r="E222" s="636"/>
      <c r="F222" s="637"/>
      <c r="G222" s="628"/>
      <c r="H222" s="735"/>
      <c r="I222" s="736"/>
      <c r="J222" s="293"/>
    </row>
    <row r="223" spans="2:27" ht="16.5" customHeight="1">
      <c r="D223" s="122" t="s">
        <v>2237</v>
      </c>
      <c r="E223" s="123"/>
      <c r="F223" s="124"/>
      <c r="G223" s="628"/>
      <c r="H223" s="735"/>
      <c r="I223" s="736"/>
      <c r="J223" s="293"/>
    </row>
    <row r="224" spans="2:27" ht="16.5" customHeight="1">
      <c r="D224" s="635" t="s">
        <v>268</v>
      </c>
      <c r="E224" s="636"/>
      <c r="F224" s="637"/>
      <c r="G224" s="628"/>
      <c r="H224" s="735"/>
      <c r="I224" s="736"/>
      <c r="J224" s="293"/>
    </row>
    <row r="225" spans="3:27" ht="16.5" customHeight="1">
      <c r="D225" s="673" t="s">
        <v>313</v>
      </c>
      <c r="E225" s="674"/>
      <c r="F225" s="675"/>
      <c r="G225" s="762"/>
      <c r="H225" s="763"/>
      <c r="I225" s="764"/>
      <c r="J225" s="293"/>
    </row>
    <row r="226" spans="3:27" ht="7.5" customHeight="1"/>
    <row r="227" spans="3:27" ht="18" customHeight="1">
      <c r="C227" s="2" t="s">
        <v>345</v>
      </c>
      <c r="D227" s="665" t="s">
        <v>2375</v>
      </c>
      <c r="E227" s="666"/>
      <c r="F227" s="667"/>
      <c r="G227" s="716"/>
      <c r="H227" s="717"/>
      <c r="I227" s="718"/>
      <c r="L227" s="18"/>
      <c r="M227" s="285"/>
      <c r="N227" s="285"/>
      <c r="O227" s="285"/>
      <c r="P227" s="285"/>
      <c r="Q227" s="285"/>
      <c r="R227" s="285"/>
      <c r="S227" s="285"/>
      <c r="T227" s="285"/>
      <c r="U227" s="110"/>
      <c r="V227" s="18"/>
      <c r="W227" s="18"/>
      <c r="X227" s="18"/>
      <c r="Y227" s="11"/>
      <c r="Z227" s="11"/>
      <c r="AA227" s="11"/>
    </row>
    <row r="228" spans="3:27" ht="16.5" customHeight="1">
      <c r="C228" s="2"/>
      <c r="D228" s="690" t="s">
        <v>18</v>
      </c>
      <c r="E228" s="691"/>
      <c r="F228" s="692"/>
      <c r="G228" s="628"/>
      <c r="H228" s="735"/>
      <c r="I228" s="736"/>
      <c r="J228" s="293"/>
    </row>
    <row r="229" spans="3:27" ht="16.5" customHeight="1">
      <c r="D229" s="635" t="s">
        <v>16</v>
      </c>
      <c r="E229" s="636"/>
      <c r="F229" s="637"/>
      <c r="G229" s="628"/>
      <c r="H229" s="735"/>
      <c r="I229" s="736"/>
      <c r="J229" s="293"/>
    </row>
    <row r="230" spans="3:27" ht="16.5" customHeight="1">
      <c r="D230" s="122" t="s">
        <v>2237</v>
      </c>
      <c r="E230" s="123"/>
      <c r="F230" s="124"/>
      <c r="G230" s="628"/>
      <c r="H230" s="735"/>
      <c r="I230" s="736"/>
      <c r="J230" s="293"/>
    </row>
    <row r="231" spans="3:27" ht="16.5" customHeight="1">
      <c r="D231" s="635" t="s">
        <v>268</v>
      </c>
      <c r="E231" s="636"/>
      <c r="F231" s="637"/>
      <c r="G231" s="628"/>
      <c r="H231" s="735"/>
      <c r="I231" s="736"/>
      <c r="J231" s="293"/>
    </row>
    <row r="232" spans="3:27" ht="16.5" customHeight="1">
      <c r="D232" s="673" t="s">
        <v>313</v>
      </c>
      <c r="E232" s="674"/>
      <c r="F232" s="675"/>
      <c r="G232" s="762"/>
      <c r="H232" s="763"/>
      <c r="I232" s="764"/>
      <c r="J232" s="293"/>
    </row>
    <row r="233" spans="3:27" ht="7.5" customHeight="1"/>
    <row r="234" spans="3:27" ht="18" customHeight="1">
      <c r="C234" s="2" t="s">
        <v>2373</v>
      </c>
      <c r="D234" s="665" t="s">
        <v>2375</v>
      </c>
      <c r="E234" s="666"/>
      <c r="F234" s="667"/>
      <c r="G234" s="716"/>
      <c r="H234" s="717"/>
      <c r="I234" s="718"/>
      <c r="L234" s="18"/>
      <c r="M234" s="285"/>
      <c r="N234" s="285"/>
      <c r="O234" s="285"/>
      <c r="P234" s="285"/>
      <c r="Q234" s="285"/>
      <c r="R234" s="285"/>
      <c r="S234" s="285"/>
      <c r="T234" s="285"/>
      <c r="U234" s="110"/>
      <c r="V234" s="18"/>
      <c r="W234" s="18"/>
      <c r="X234" s="18"/>
      <c r="Y234" s="11"/>
      <c r="Z234" s="11"/>
      <c r="AA234" s="11"/>
    </row>
    <row r="235" spans="3:27" ht="16.5" customHeight="1">
      <c r="C235" s="2"/>
      <c r="D235" s="690" t="s">
        <v>18</v>
      </c>
      <c r="E235" s="691"/>
      <c r="F235" s="692"/>
      <c r="G235" s="628"/>
      <c r="H235" s="735"/>
      <c r="I235" s="736"/>
      <c r="J235" s="293"/>
    </row>
    <row r="236" spans="3:27" ht="16.5" customHeight="1">
      <c r="D236" s="635" t="s">
        <v>16</v>
      </c>
      <c r="E236" s="636"/>
      <c r="F236" s="637"/>
      <c r="G236" s="628"/>
      <c r="H236" s="735"/>
      <c r="I236" s="736"/>
      <c r="J236" s="293"/>
    </row>
    <row r="237" spans="3:27" ht="16.5" customHeight="1">
      <c r="D237" s="122" t="s">
        <v>2237</v>
      </c>
      <c r="E237" s="123"/>
      <c r="F237" s="124"/>
      <c r="G237" s="628"/>
      <c r="H237" s="735"/>
      <c r="I237" s="736"/>
      <c r="J237" s="293"/>
    </row>
    <row r="238" spans="3:27" ht="16.2" customHeight="1">
      <c r="D238" s="635" t="s">
        <v>268</v>
      </c>
      <c r="E238" s="636"/>
      <c r="F238" s="637"/>
      <c r="G238" s="628"/>
      <c r="H238" s="735"/>
      <c r="I238" s="736"/>
      <c r="J238" s="293"/>
    </row>
    <row r="239" spans="3:27" ht="16.5" customHeight="1">
      <c r="D239" s="673" t="s">
        <v>313</v>
      </c>
      <c r="E239" s="674"/>
      <c r="F239" s="675"/>
      <c r="G239" s="762"/>
      <c r="H239" s="763"/>
      <c r="I239" s="764"/>
      <c r="J239" s="293"/>
    </row>
    <row r="240" spans="3:27" ht="7.5" customHeight="1">
      <c r="M240" s="18"/>
    </row>
    <row r="241" spans="2:27" ht="18" customHeight="1">
      <c r="B241" s="1" t="s">
        <v>2597</v>
      </c>
      <c r="M241" s="18"/>
    </row>
    <row r="242" spans="2:27" ht="18" customHeight="1">
      <c r="C242" s="2" t="s">
        <v>344</v>
      </c>
      <c r="D242" s="665" t="s">
        <v>2375</v>
      </c>
      <c r="E242" s="666"/>
      <c r="F242" s="667"/>
      <c r="G242" s="716"/>
      <c r="H242" s="717"/>
      <c r="I242" s="718"/>
      <c r="L242" s="18"/>
      <c r="M242" s="285"/>
      <c r="N242" s="285"/>
      <c r="O242" s="285"/>
      <c r="P242" s="285"/>
      <c r="Q242" s="285"/>
      <c r="R242" s="285"/>
      <c r="S242" s="285"/>
      <c r="T242" s="285"/>
      <c r="U242" s="110"/>
      <c r="V242" s="18"/>
      <c r="W242" s="18"/>
      <c r="X242" s="18"/>
      <c r="Y242" s="11"/>
      <c r="Z242" s="11"/>
      <c r="AA242" s="11"/>
    </row>
    <row r="243" spans="2:27" ht="16.5" customHeight="1">
      <c r="C243" s="2"/>
      <c r="D243" s="690" t="s">
        <v>18</v>
      </c>
      <c r="E243" s="691"/>
      <c r="F243" s="692"/>
      <c r="G243" s="628"/>
      <c r="H243" s="735"/>
      <c r="I243" s="736"/>
      <c r="J243" s="293"/>
    </row>
    <row r="244" spans="2:27" ht="16.5" customHeight="1">
      <c r="D244" s="635" t="s">
        <v>16</v>
      </c>
      <c r="E244" s="636"/>
      <c r="F244" s="637"/>
      <c r="G244" s="628"/>
      <c r="H244" s="735"/>
      <c r="I244" s="736"/>
      <c r="J244" s="293"/>
    </row>
    <row r="245" spans="2:27" ht="16.5" customHeight="1">
      <c r="D245" s="122" t="s">
        <v>2237</v>
      </c>
      <c r="E245" s="123"/>
      <c r="F245" s="124"/>
      <c r="G245" s="628"/>
      <c r="H245" s="735"/>
      <c r="I245" s="736"/>
      <c r="J245" s="293"/>
    </row>
    <row r="246" spans="2:27" ht="16.5" customHeight="1">
      <c r="D246" s="635" t="s">
        <v>268</v>
      </c>
      <c r="E246" s="636"/>
      <c r="F246" s="637"/>
      <c r="G246" s="628"/>
      <c r="H246" s="735"/>
      <c r="I246" s="736"/>
      <c r="J246" s="293"/>
    </row>
    <row r="247" spans="2:27" ht="16.5" customHeight="1">
      <c r="D247" s="673" t="s">
        <v>313</v>
      </c>
      <c r="E247" s="674"/>
      <c r="F247" s="675"/>
      <c r="G247" s="762"/>
      <c r="H247" s="763"/>
      <c r="I247" s="764"/>
      <c r="J247" s="293"/>
    </row>
    <row r="248" spans="2:27" ht="7.5" customHeight="1"/>
    <row r="249" spans="2:27" ht="18" customHeight="1">
      <c r="C249" s="2" t="s">
        <v>345</v>
      </c>
      <c r="D249" s="665" t="s">
        <v>2375</v>
      </c>
      <c r="E249" s="666"/>
      <c r="F249" s="667"/>
      <c r="G249" s="716"/>
      <c r="H249" s="717"/>
      <c r="I249" s="718"/>
      <c r="L249" s="18"/>
      <c r="M249" s="285"/>
      <c r="N249" s="285"/>
      <c r="O249" s="285"/>
      <c r="P249" s="285"/>
      <c r="Q249" s="285"/>
      <c r="R249" s="285"/>
      <c r="S249" s="285"/>
      <c r="T249" s="285"/>
      <c r="U249" s="110"/>
      <c r="V249" s="18"/>
      <c r="W249" s="18"/>
      <c r="X249" s="18"/>
      <c r="Y249" s="11"/>
      <c r="Z249" s="11"/>
      <c r="AA249" s="11"/>
    </row>
    <row r="250" spans="2:27" ht="16.5" customHeight="1">
      <c r="C250" s="2"/>
      <c r="D250" s="690" t="s">
        <v>18</v>
      </c>
      <c r="E250" s="691"/>
      <c r="F250" s="692"/>
      <c r="G250" s="628"/>
      <c r="H250" s="735"/>
      <c r="I250" s="736"/>
      <c r="J250" s="293"/>
    </row>
    <row r="251" spans="2:27" ht="16.5" customHeight="1">
      <c r="D251" s="635" t="s">
        <v>16</v>
      </c>
      <c r="E251" s="636"/>
      <c r="F251" s="637"/>
      <c r="G251" s="628"/>
      <c r="H251" s="735"/>
      <c r="I251" s="736"/>
      <c r="J251" s="293"/>
    </row>
    <row r="252" spans="2:27" ht="16.5" customHeight="1">
      <c r="D252" s="122" t="s">
        <v>2237</v>
      </c>
      <c r="E252" s="123"/>
      <c r="F252" s="124"/>
      <c r="G252" s="628"/>
      <c r="H252" s="735"/>
      <c r="I252" s="736"/>
      <c r="J252" s="293"/>
    </row>
    <row r="253" spans="2:27" ht="16.5" customHeight="1">
      <c r="D253" s="635" t="s">
        <v>268</v>
      </c>
      <c r="E253" s="636"/>
      <c r="F253" s="637"/>
      <c r="G253" s="628"/>
      <c r="H253" s="735"/>
      <c r="I253" s="736"/>
      <c r="J253" s="293"/>
    </row>
    <row r="254" spans="2:27" ht="16.5" customHeight="1">
      <c r="D254" s="673" t="s">
        <v>313</v>
      </c>
      <c r="E254" s="674"/>
      <c r="F254" s="675"/>
      <c r="G254" s="762"/>
      <c r="H254" s="763"/>
      <c r="I254" s="764"/>
      <c r="J254" s="293"/>
    </row>
    <row r="255" spans="2:27" ht="7.5" customHeight="1"/>
    <row r="256" spans="2:27" ht="18" customHeight="1">
      <c r="C256" s="2" t="s">
        <v>2373</v>
      </c>
      <c r="D256" s="665" t="s">
        <v>2375</v>
      </c>
      <c r="E256" s="666"/>
      <c r="F256" s="667"/>
      <c r="G256" s="716"/>
      <c r="H256" s="717"/>
      <c r="I256" s="718"/>
      <c r="L256" s="18"/>
      <c r="M256" s="285"/>
      <c r="N256" s="285"/>
      <c r="O256" s="285"/>
      <c r="P256" s="285"/>
      <c r="Q256" s="285"/>
      <c r="R256" s="285"/>
      <c r="S256" s="285"/>
      <c r="T256" s="285"/>
      <c r="U256" s="110"/>
      <c r="V256" s="18"/>
      <c r="W256" s="18"/>
      <c r="X256" s="18"/>
      <c r="Y256" s="11"/>
      <c r="Z256" s="11"/>
      <c r="AA256" s="11"/>
    </row>
    <row r="257" spans="2:27" ht="16.5" customHeight="1">
      <c r="C257" s="2"/>
      <c r="D257" s="690" t="s">
        <v>18</v>
      </c>
      <c r="E257" s="691"/>
      <c r="F257" s="692"/>
      <c r="G257" s="628"/>
      <c r="H257" s="735"/>
      <c r="I257" s="736"/>
      <c r="J257" s="293"/>
    </row>
    <row r="258" spans="2:27" ht="16.5" customHeight="1">
      <c r="D258" s="635" t="s">
        <v>16</v>
      </c>
      <c r="E258" s="636"/>
      <c r="F258" s="637"/>
      <c r="G258" s="628"/>
      <c r="H258" s="735"/>
      <c r="I258" s="736"/>
      <c r="J258" s="293"/>
    </row>
    <row r="259" spans="2:27" ht="16.5" customHeight="1">
      <c r="D259" s="122" t="s">
        <v>2237</v>
      </c>
      <c r="E259" s="123"/>
      <c r="F259" s="124"/>
      <c r="G259" s="628"/>
      <c r="H259" s="735"/>
      <c r="I259" s="736"/>
      <c r="J259" s="293"/>
    </row>
    <row r="260" spans="2:27" ht="16.5" customHeight="1">
      <c r="D260" s="635" t="s">
        <v>268</v>
      </c>
      <c r="E260" s="636"/>
      <c r="F260" s="637"/>
      <c r="G260" s="628"/>
      <c r="H260" s="735"/>
      <c r="I260" s="736"/>
      <c r="J260" s="293"/>
    </row>
    <row r="261" spans="2:27" ht="16.5" customHeight="1">
      <c r="D261" s="673" t="s">
        <v>313</v>
      </c>
      <c r="E261" s="674"/>
      <c r="F261" s="675"/>
      <c r="G261" s="762"/>
      <c r="H261" s="763"/>
      <c r="I261" s="764"/>
      <c r="J261" s="293"/>
    </row>
    <row r="262" spans="2:27" ht="7.5" customHeight="1"/>
    <row r="263" spans="2:27" ht="7.5" customHeight="1">
      <c r="M263" s="18"/>
    </row>
    <row r="264" spans="2:27" ht="18" customHeight="1">
      <c r="B264" s="1" t="s">
        <v>2640</v>
      </c>
      <c r="M264" s="18"/>
    </row>
    <row r="265" spans="2:27" ht="18" customHeight="1">
      <c r="C265" s="2" t="s">
        <v>344</v>
      </c>
      <c r="D265" s="665" t="s">
        <v>2375</v>
      </c>
      <c r="E265" s="666"/>
      <c r="F265" s="667"/>
      <c r="G265" s="716"/>
      <c r="H265" s="717"/>
      <c r="I265" s="718"/>
      <c r="L265" s="18"/>
      <c r="M265" s="285"/>
      <c r="N265" s="285"/>
      <c r="O265" s="285"/>
      <c r="P265" s="285"/>
      <c r="Q265" s="285"/>
      <c r="R265" s="285"/>
      <c r="S265" s="285"/>
      <c r="T265" s="285"/>
      <c r="U265" s="110"/>
      <c r="V265" s="18"/>
      <c r="W265" s="18"/>
      <c r="X265" s="18"/>
      <c r="Y265" s="11"/>
      <c r="Z265" s="11"/>
      <c r="AA265" s="11"/>
    </row>
    <row r="266" spans="2:27" ht="16.5" customHeight="1">
      <c r="C266" s="2"/>
      <c r="D266" s="690" t="s">
        <v>18</v>
      </c>
      <c r="E266" s="691"/>
      <c r="F266" s="692"/>
      <c r="G266" s="628"/>
      <c r="H266" s="735"/>
      <c r="I266" s="736"/>
      <c r="J266" s="293"/>
    </row>
    <row r="267" spans="2:27" ht="16.5" customHeight="1">
      <c r="D267" s="635" t="s">
        <v>16</v>
      </c>
      <c r="E267" s="636"/>
      <c r="F267" s="637"/>
      <c r="G267" s="628"/>
      <c r="H267" s="735"/>
      <c r="I267" s="736"/>
      <c r="J267" s="293"/>
    </row>
    <row r="268" spans="2:27" ht="16.5" customHeight="1">
      <c r="D268" s="122" t="s">
        <v>2237</v>
      </c>
      <c r="E268" s="123"/>
      <c r="F268" s="124"/>
      <c r="G268" s="628"/>
      <c r="H268" s="735"/>
      <c r="I268" s="736"/>
      <c r="J268" s="293"/>
    </row>
    <row r="269" spans="2:27" ht="16.5" customHeight="1">
      <c r="D269" s="635" t="s">
        <v>268</v>
      </c>
      <c r="E269" s="636"/>
      <c r="F269" s="637"/>
      <c r="G269" s="628"/>
      <c r="H269" s="735"/>
      <c r="I269" s="736"/>
      <c r="J269" s="293"/>
    </row>
    <row r="270" spans="2:27" ht="16.5" customHeight="1">
      <c r="D270" s="673" t="s">
        <v>313</v>
      </c>
      <c r="E270" s="674"/>
      <c r="F270" s="675"/>
      <c r="G270" s="762"/>
      <c r="H270" s="763"/>
      <c r="I270" s="764"/>
      <c r="J270" s="293"/>
    </row>
    <row r="271" spans="2:27" ht="7.5" customHeight="1"/>
    <row r="272" spans="2:27" ht="18" customHeight="1">
      <c r="C272" s="2" t="s">
        <v>345</v>
      </c>
      <c r="D272" s="665" t="s">
        <v>2375</v>
      </c>
      <c r="E272" s="666"/>
      <c r="F272" s="667"/>
      <c r="G272" s="716"/>
      <c r="H272" s="717"/>
      <c r="I272" s="718"/>
      <c r="L272" s="18"/>
      <c r="M272" s="285"/>
      <c r="N272" s="285"/>
      <c r="O272" s="285"/>
      <c r="P272" s="285"/>
      <c r="Q272" s="285"/>
      <c r="R272" s="285"/>
      <c r="S272" s="285"/>
      <c r="T272" s="285"/>
      <c r="U272" s="110"/>
      <c r="V272" s="18"/>
      <c r="W272" s="18"/>
      <c r="X272" s="18"/>
      <c r="Y272" s="11"/>
      <c r="Z272" s="11"/>
      <c r="AA272" s="11"/>
    </row>
    <row r="273" spans="2:27" ht="16.5" customHeight="1">
      <c r="C273" s="2"/>
      <c r="D273" s="690" t="s">
        <v>18</v>
      </c>
      <c r="E273" s="691"/>
      <c r="F273" s="692"/>
      <c r="G273" s="628"/>
      <c r="H273" s="735"/>
      <c r="I273" s="736"/>
      <c r="J273" s="293"/>
    </row>
    <row r="274" spans="2:27" ht="16.5" customHeight="1">
      <c r="D274" s="635" t="s">
        <v>16</v>
      </c>
      <c r="E274" s="636"/>
      <c r="F274" s="637"/>
      <c r="G274" s="628"/>
      <c r="H274" s="735"/>
      <c r="I274" s="736"/>
      <c r="J274" s="293"/>
    </row>
    <row r="275" spans="2:27" ht="16.5" customHeight="1">
      <c r="D275" s="122" t="s">
        <v>2237</v>
      </c>
      <c r="E275" s="123"/>
      <c r="F275" s="124"/>
      <c r="G275" s="628"/>
      <c r="H275" s="735"/>
      <c r="I275" s="736"/>
      <c r="J275" s="293"/>
    </row>
    <row r="276" spans="2:27" ht="16.5" customHeight="1">
      <c r="D276" s="635" t="s">
        <v>268</v>
      </c>
      <c r="E276" s="636"/>
      <c r="F276" s="637"/>
      <c r="G276" s="628"/>
      <c r="H276" s="735"/>
      <c r="I276" s="736"/>
      <c r="J276" s="293"/>
    </row>
    <row r="277" spans="2:27" ht="16.5" customHeight="1">
      <c r="D277" s="673" t="s">
        <v>313</v>
      </c>
      <c r="E277" s="674"/>
      <c r="F277" s="675"/>
      <c r="G277" s="762"/>
      <c r="H277" s="763"/>
      <c r="I277" s="764"/>
      <c r="J277" s="293"/>
    </row>
    <row r="278" spans="2:27" ht="7.5" customHeight="1"/>
    <row r="279" spans="2:27" ht="18" customHeight="1">
      <c r="C279" s="2" t="s">
        <v>2373</v>
      </c>
      <c r="D279" s="665" t="s">
        <v>2375</v>
      </c>
      <c r="E279" s="666"/>
      <c r="F279" s="667"/>
      <c r="G279" s="716"/>
      <c r="H279" s="717"/>
      <c r="I279" s="718"/>
      <c r="L279" s="18"/>
      <c r="M279" s="285"/>
      <c r="N279" s="285"/>
      <c r="O279" s="285"/>
      <c r="P279" s="285"/>
      <c r="Q279" s="285"/>
      <c r="R279" s="285"/>
      <c r="S279" s="285"/>
      <c r="T279" s="285"/>
      <c r="U279" s="110"/>
      <c r="V279" s="18"/>
      <c r="W279" s="18"/>
      <c r="X279" s="18"/>
      <c r="Y279" s="11"/>
      <c r="Z279" s="11"/>
      <c r="AA279" s="11"/>
    </row>
    <row r="280" spans="2:27" ht="16.5" customHeight="1">
      <c r="C280" s="2"/>
      <c r="D280" s="690" t="s">
        <v>18</v>
      </c>
      <c r="E280" s="691"/>
      <c r="F280" s="692"/>
      <c r="G280" s="628"/>
      <c r="H280" s="735"/>
      <c r="I280" s="736"/>
      <c r="J280" s="293"/>
    </row>
    <row r="281" spans="2:27" ht="16.5" customHeight="1">
      <c r="D281" s="635" t="s">
        <v>16</v>
      </c>
      <c r="E281" s="636"/>
      <c r="F281" s="637"/>
      <c r="G281" s="628"/>
      <c r="H281" s="735"/>
      <c r="I281" s="736"/>
      <c r="J281" s="293"/>
    </row>
    <row r="282" spans="2:27" ht="16.5" customHeight="1">
      <c r="D282" s="122" t="s">
        <v>2237</v>
      </c>
      <c r="E282" s="123"/>
      <c r="F282" s="124"/>
      <c r="G282" s="628"/>
      <c r="H282" s="735"/>
      <c r="I282" s="736"/>
      <c r="J282" s="293"/>
    </row>
    <row r="283" spans="2:27" ht="16.5" customHeight="1">
      <c r="D283" s="635" t="s">
        <v>268</v>
      </c>
      <c r="E283" s="636"/>
      <c r="F283" s="637"/>
      <c r="G283" s="628"/>
      <c r="H283" s="735"/>
      <c r="I283" s="736"/>
      <c r="J283" s="293"/>
    </row>
    <row r="284" spans="2:27" ht="16.5" customHeight="1">
      <c r="D284" s="673" t="s">
        <v>313</v>
      </c>
      <c r="E284" s="674"/>
      <c r="F284" s="675"/>
      <c r="G284" s="762"/>
      <c r="H284" s="763"/>
      <c r="I284" s="764"/>
      <c r="J284" s="293"/>
    </row>
    <row r="285" spans="2:27" ht="7.5" customHeight="1"/>
    <row r="286" spans="2:27" ht="7.5" customHeight="1"/>
    <row r="287" spans="2:27" ht="18" customHeight="1">
      <c r="B287" s="1" t="s">
        <v>2598</v>
      </c>
      <c r="M287" s="18"/>
    </row>
    <row r="288" spans="2:27" ht="18" customHeight="1">
      <c r="C288" s="2" t="s">
        <v>344</v>
      </c>
      <c r="D288" s="676" t="s">
        <v>2375</v>
      </c>
      <c r="E288" s="677"/>
      <c r="F288" s="678"/>
      <c r="G288" s="716"/>
      <c r="H288" s="717"/>
      <c r="I288" s="718"/>
      <c r="L288" s="18"/>
      <c r="M288" s="285"/>
      <c r="N288" s="285"/>
      <c r="O288" s="285"/>
      <c r="P288" s="285"/>
      <c r="Q288" s="285"/>
      <c r="R288" s="285"/>
      <c r="S288" s="285"/>
      <c r="T288" s="285"/>
      <c r="U288" s="110"/>
      <c r="V288" s="18"/>
      <c r="W288" s="18"/>
      <c r="X288" s="18"/>
      <c r="Y288" s="11"/>
      <c r="Z288" s="11"/>
      <c r="AA288" s="11"/>
    </row>
    <row r="289" spans="3:27" ht="16.5" customHeight="1">
      <c r="C289" s="2"/>
      <c r="D289" s="635" t="s">
        <v>18</v>
      </c>
      <c r="E289" s="636"/>
      <c r="F289" s="637"/>
      <c r="G289" s="628"/>
      <c r="H289" s="735"/>
      <c r="I289" s="736"/>
      <c r="J289" s="293"/>
    </row>
    <row r="290" spans="3:27" ht="16.5" customHeight="1">
      <c r="D290" s="635" t="s">
        <v>16</v>
      </c>
      <c r="E290" s="636"/>
      <c r="F290" s="637"/>
      <c r="G290" s="628"/>
      <c r="H290" s="735"/>
      <c r="I290" s="736"/>
      <c r="J290" s="293"/>
    </row>
    <row r="291" spans="3:27" ht="16.5" customHeight="1">
      <c r="D291" s="122" t="s">
        <v>2237</v>
      </c>
      <c r="E291" s="123"/>
      <c r="F291" s="124"/>
      <c r="G291" s="628"/>
      <c r="H291" s="735"/>
      <c r="I291" s="736"/>
      <c r="J291" s="293"/>
    </row>
    <row r="292" spans="3:27" ht="16.5" customHeight="1">
      <c r="D292" s="635" t="s">
        <v>268</v>
      </c>
      <c r="E292" s="636"/>
      <c r="F292" s="637"/>
      <c r="G292" s="628"/>
      <c r="H292" s="735"/>
      <c r="I292" s="736"/>
      <c r="J292" s="293"/>
    </row>
    <row r="293" spans="3:27" ht="16.5" customHeight="1">
      <c r="D293" s="673" t="s">
        <v>313</v>
      </c>
      <c r="E293" s="674"/>
      <c r="F293" s="675"/>
      <c r="G293" s="762"/>
      <c r="H293" s="763"/>
      <c r="I293" s="764"/>
      <c r="J293" s="293"/>
    </row>
    <row r="294" spans="3:27" ht="7.5" customHeight="1"/>
    <row r="295" spans="3:27" ht="18" customHeight="1">
      <c r="C295" s="2" t="s">
        <v>345</v>
      </c>
      <c r="D295" s="676" t="s">
        <v>2375</v>
      </c>
      <c r="E295" s="677"/>
      <c r="F295" s="678"/>
      <c r="G295" s="716"/>
      <c r="H295" s="717"/>
      <c r="I295" s="718"/>
      <c r="L295" s="18"/>
      <c r="M295" s="285"/>
      <c r="N295" s="285"/>
      <c r="O295" s="285"/>
      <c r="P295" s="285"/>
      <c r="Q295" s="285"/>
      <c r="R295" s="285"/>
      <c r="S295" s="285"/>
      <c r="T295" s="285"/>
      <c r="U295" s="110"/>
      <c r="V295" s="18"/>
      <c r="W295" s="18"/>
      <c r="X295" s="18"/>
      <c r="Y295" s="11"/>
      <c r="Z295" s="11"/>
      <c r="AA295" s="11"/>
    </row>
    <row r="296" spans="3:27" ht="16.5" customHeight="1">
      <c r="C296" s="2"/>
      <c r="D296" s="635" t="s">
        <v>18</v>
      </c>
      <c r="E296" s="636"/>
      <c r="F296" s="637"/>
      <c r="G296" s="628"/>
      <c r="H296" s="735"/>
      <c r="I296" s="736"/>
      <c r="J296" s="293"/>
    </row>
    <row r="297" spans="3:27" ht="16.5" customHeight="1">
      <c r="D297" s="635" t="s">
        <v>16</v>
      </c>
      <c r="E297" s="636"/>
      <c r="F297" s="637"/>
      <c r="G297" s="628"/>
      <c r="H297" s="735"/>
      <c r="I297" s="736"/>
      <c r="J297" s="293"/>
    </row>
    <row r="298" spans="3:27" ht="16.5" customHeight="1">
      <c r="D298" s="122" t="s">
        <v>2237</v>
      </c>
      <c r="E298" s="123"/>
      <c r="F298" s="124"/>
      <c r="G298" s="628"/>
      <c r="H298" s="735"/>
      <c r="I298" s="736"/>
      <c r="J298" s="293"/>
    </row>
    <row r="299" spans="3:27" ht="16.5" customHeight="1">
      <c r="D299" s="635" t="s">
        <v>268</v>
      </c>
      <c r="E299" s="636"/>
      <c r="F299" s="637"/>
      <c r="G299" s="628"/>
      <c r="H299" s="735"/>
      <c r="I299" s="736"/>
      <c r="J299" s="293"/>
    </row>
    <row r="300" spans="3:27" ht="16.5" customHeight="1">
      <c r="D300" s="673" t="s">
        <v>313</v>
      </c>
      <c r="E300" s="674"/>
      <c r="F300" s="675"/>
      <c r="G300" s="762"/>
      <c r="H300" s="763"/>
      <c r="I300" s="764"/>
      <c r="J300" s="293"/>
    </row>
    <row r="301" spans="3:27" ht="7.5" customHeight="1"/>
    <row r="302" spans="3:27" ht="18" customHeight="1">
      <c r="C302" s="2" t="s">
        <v>2373</v>
      </c>
      <c r="D302" s="676" t="s">
        <v>2375</v>
      </c>
      <c r="E302" s="677"/>
      <c r="F302" s="678"/>
      <c r="G302" s="716"/>
      <c r="H302" s="717"/>
      <c r="I302" s="718"/>
      <c r="L302" s="18"/>
      <c r="M302" s="285"/>
      <c r="N302" s="285"/>
      <c r="O302" s="285"/>
      <c r="P302" s="285"/>
      <c r="Q302" s="285"/>
      <c r="R302" s="285"/>
      <c r="S302" s="285"/>
      <c r="T302" s="285"/>
      <c r="U302" s="110"/>
      <c r="V302" s="18"/>
      <c r="W302" s="18"/>
      <c r="X302" s="18"/>
      <c r="Y302" s="11"/>
      <c r="Z302" s="11"/>
      <c r="AA302" s="11"/>
    </row>
    <row r="303" spans="3:27" ht="16.5" customHeight="1">
      <c r="C303" s="2"/>
      <c r="D303" s="635" t="s">
        <v>18</v>
      </c>
      <c r="E303" s="636"/>
      <c r="F303" s="637"/>
      <c r="G303" s="628"/>
      <c r="H303" s="735"/>
      <c r="I303" s="736"/>
      <c r="J303" s="293"/>
    </row>
    <row r="304" spans="3:27" ht="16.5" customHeight="1">
      <c r="D304" s="635" t="s">
        <v>16</v>
      </c>
      <c r="E304" s="636"/>
      <c r="F304" s="637"/>
      <c r="G304" s="628"/>
      <c r="H304" s="735"/>
      <c r="I304" s="736"/>
      <c r="J304" s="293"/>
    </row>
    <row r="305" spans="2:10" ht="16.5" customHeight="1">
      <c r="D305" s="122" t="s">
        <v>2237</v>
      </c>
      <c r="E305" s="123"/>
      <c r="F305" s="124"/>
      <c r="G305" s="628"/>
      <c r="H305" s="735"/>
      <c r="I305" s="736"/>
      <c r="J305" s="293"/>
    </row>
    <row r="306" spans="2:10" ht="16.5" customHeight="1">
      <c r="D306" s="635" t="s">
        <v>268</v>
      </c>
      <c r="E306" s="636"/>
      <c r="F306" s="637"/>
      <c r="G306" s="628"/>
      <c r="H306" s="735"/>
      <c r="I306" s="736"/>
      <c r="J306" s="293"/>
    </row>
    <row r="307" spans="2:10" ht="16.5" customHeight="1">
      <c r="D307" s="673" t="s">
        <v>313</v>
      </c>
      <c r="E307" s="674"/>
      <c r="F307" s="675"/>
      <c r="G307" s="762"/>
      <c r="H307" s="763"/>
      <c r="I307" s="764"/>
      <c r="J307" s="293"/>
    </row>
    <row r="308" spans="2:10" ht="13.5" customHeight="1"/>
    <row r="309" spans="2:10" s="14" customFormat="1" ht="13.5" customHeight="1"/>
    <row r="310" spans="2:10" ht="18" customHeight="1">
      <c r="B310" s="1" t="s">
        <v>296</v>
      </c>
    </row>
    <row r="311" spans="2:10" ht="21" customHeight="1">
      <c r="B311" s="14" t="s">
        <v>2221</v>
      </c>
      <c r="D311" s="2"/>
      <c r="J311" s="4"/>
    </row>
    <row r="312" spans="2:10" ht="24" customHeight="1">
      <c r="C312" s="659"/>
      <c r="D312" s="660"/>
      <c r="E312" s="55" t="s">
        <v>20</v>
      </c>
      <c r="F312" s="55" t="s">
        <v>21</v>
      </c>
      <c r="G312" s="55" t="s">
        <v>22</v>
      </c>
      <c r="H312" s="55" t="s">
        <v>23</v>
      </c>
      <c r="I312" s="55" t="s">
        <v>24</v>
      </c>
      <c r="J312" s="55" t="s">
        <v>25</v>
      </c>
    </row>
    <row r="313" spans="2:10" ht="30" customHeight="1">
      <c r="C313" s="632" t="s">
        <v>2222</v>
      </c>
      <c r="D313" s="633"/>
      <c r="E313" s="72"/>
      <c r="F313" s="72"/>
      <c r="G313" s="72"/>
      <c r="H313" s="72"/>
      <c r="I313" s="72"/>
      <c r="J313" s="72"/>
    </row>
    <row r="314" spans="2:10" ht="30" customHeight="1">
      <c r="C314" s="632" t="s">
        <v>2224</v>
      </c>
      <c r="D314" s="633"/>
      <c r="E314" s="125"/>
      <c r="F314" s="125"/>
      <c r="G314" s="125"/>
      <c r="H314" s="125"/>
      <c r="I314" s="125"/>
      <c r="J314" s="125"/>
    </row>
    <row r="315" spans="2:10" ht="30" customHeight="1">
      <c r="C315" s="632" t="s">
        <v>2223</v>
      </c>
      <c r="D315" s="633"/>
      <c r="E315" s="72"/>
      <c r="F315" s="72"/>
      <c r="G315" s="72"/>
      <c r="H315" s="72"/>
      <c r="I315" s="72"/>
      <c r="J315" s="72"/>
    </row>
    <row r="316" spans="2:10" ht="30" customHeight="1" thickBot="1">
      <c r="C316" s="661" t="s">
        <v>34</v>
      </c>
      <c r="D316" s="662"/>
      <c r="E316" s="58" t="str">
        <f t="shared" ref="E316:J316" si="0">IF(E313="","",E313-E315)</f>
        <v/>
      </c>
      <c r="F316" s="58" t="str">
        <f t="shared" si="0"/>
        <v/>
      </c>
      <c r="G316" s="58" t="str">
        <f t="shared" si="0"/>
        <v/>
      </c>
      <c r="H316" s="58" t="str">
        <f t="shared" si="0"/>
        <v/>
      </c>
      <c r="I316" s="58" t="str">
        <f t="shared" si="0"/>
        <v/>
      </c>
      <c r="J316" s="58" t="str">
        <f t="shared" si="0"/>
        <v/>
      </c>
    </row>
    <row r="317" spans="2:10" ht="24" customHeight="1" thickTop="1">
      <c r="C317" s="663"/>
      <c r="D317" s="664"/>
      <c r="E317" s="56" t="s">
        <v>26</v>
      </c>
      <c r="F317" s="56" t="s">
        <v>27</v>
      </c>
      <c r="G317" s="56" t="s">
        <v>28</v>
      </c>
      <c r="H317" s="56" t="s">
        <v>29</v>
      </c>
      <c r="I317" s="56" t="s">
        <v>30</v>
      </c>
      <c r="J317" s="56" t="s">
        <v>31</v>
      </c>
    </row>
    <row r="318" spans="2:10" ht="30" customHeight="1">
      <c r="C318" s="632" t="s">
        <v>2229</v>
      </c>
      <c r="D318" s="633"/>
      <c r="E318" s="72"/>
      <c r="F318" s="72"/>
      <c r="G318" s="72"/>
      <c r="H318" s="72"/>
      <c r="I318" s="72"/>
      <c r="J318" s="72"/>
    </row>
    <row r="319" spans="2:10" ht="30" customHeight="1">
      <c r="C319" s="632" t="s">
        <v>2230</v>
      </c>
      <c r="D319" s="633"/>
      <c r="E319" s="72"/>
      <c r="F319" s="72"/>
      <c r="G319" s="72"/>
      <c r="H319" s="72"/>
      <c r="I319" s="72"/>
      <c r="J319" s="72"/>
    </row>
    <row r="320" spans="2:10" ht="30" customHeight="1">
      <c r="C320" s="632" t="s">
        <v>2231</v>
      </c>
      <c r="D320" s="633"/>
      <c r="E320" s="72"/>
      <c r="F320" s="72"/>
      <c r="G320" s="72"/>
      <c r="H320" s="72"/>
      <c r="I320" s="72"/>
      <c r="J320" s="72"/>
    </row>
    <row r="321" spans="1:28" ht="30" customHeight="1">
      <c r="C321" s="632" t="s">
        <v>2232</v>
      </c>
      <c r="D321" s="633"/>
      <c r="E321" s="59" t="str">
        <f t="shared" ref="E321:J321" si="1">IF(E318="","",E318-E320)</f>
        <v/>
      </c>
      <c r="F321" s="59" t="str">
        <f t="shared" si="1"/>
        <v/>
      </c>
      <c r="G321" s="59" t="str">
        <f t="shared" si="1"/>
        <v/>
      </c>
      <c r="H321" s="59" t="str">
        <f t="shared" si="1"/>
        <v/>
      </c>
      <c r="I321" s="59" t="str">
        <f t="shared" si="1"/>
        <v/>
      </c>
      <c r="J321" s="59" t="str">
        <f t="shared" si="1"/>
        <v/>
      </c>
    </row>
    <row r="323" spans="1:28" ht="24" customHeight="1">
      <c r="D323" s="600" t="s">
        <v>35</v>
      </c>
      <c r="E323" s="600"/>
      <c r="F323" s="600"/>
      <c r="G323" s="725" t="str">
        <f>IF(E313="","",INT(SUM(E313:J313,E318:J318)))</f>
        <v/>
      </c>
      <c r="H323" s="725"/>
      <c r="I323" s="1" t="s">
        <v>38</v>
      </c>
    </row>
    <row r="324" spans="1:28">
      <c r="G324" s="83"/>
      <c r="H324" s="83"/>
    </row>
    <row r="325" spans="1:28" ht="24" customHeight="1">
      <c r="D325" s="600" t="s">
        <v>36</v>
      </c>
      <c r="E325" s="600"/>
      <c r="F325" s="600"/>
      <c r="G325" s="725" t="str">
        <f>IF(E315="","",INT(SUM(E315:J315,E320:J320)))</f>
        <v/>
      </c>
      <c r="H325" s="725"/>
      <c r="I325" s="1" t="s">
        <v>38</v>
      </c>
    </row>
    <row r="326" spans="1:28">
      <c r="G326" s="83"/>
      <c r="H326" s="83"/>
    </row>
    <row r="327" spans="1:28" ht="24" customHeight="1">
      <c r="D327" s="600" t="s">
        <v>37</v>
      </c>
      <c r="E327" s="600"/>
      <c r="F327" s="600"/>
      <c r="G327" s="725" t="str">
        <f>IF(E313="","",INT(SUM(E316:J316,E321:J321)))</f>
        <v/>
      </c>
      <c r="H327" s="725"/>
      <c r="I327" s="1" t="s">
        <v>38</v>
      </c>
    </row>
    <row r="329" spans="1:28" ht="18" customHeight="1">
      <c r="B329" s="13" t="s">
        <v>2202</v>
      </c>
      <c r="E329" s="13"/>
      <c r="F329" s="13"/>
      <c r="G329" s="13"/>
      <c r="H329" s="13"/>
      <c r="M329" s="18" t="s">
        <v>298</v>
      </c>
    </row>
    <row r="330" spans="1:28" ht="24" customHeight="1">
      <c r="E330" s="8"/>
      <c r="F330" s="57" t="str">
        <f>IF(E313="","",ROUND($G$325/$G$323*100,2))</f>
        <v/>
      </c>
      <c r="G330" s="16" t="s">
        <v>39</v>
      </c>
      <c r="H330" s="13"/>
      <c r="M330" s="18"/>
    </row>
    <row r="331" spans="1:28">
      <c r="E331" s="13"/>
      <c r="F331" s="13"/>
      <c r="G331" s="13"/>
      <c r="H331" s="13"/>
      <c r="I331" s="13"/>
      <c r="J331" s="13"/>
      <c r="K331" s="13"/>
      <c r="L331" s="13"/>
      <c r="M331" s="18"/>
      <c r="N331" s="13"/>
      <c r="O331" s="13"/>
      <c r="P331" s="13"/>
      <c r="Q331" s="13"/>
      <c r="R331" s="13"/>
      <c r="S331" s="13"/>
    </row>
    <row r="332" spans="1:28" ht="13.2" customHeight="1">
      <c r="A332" s="655" t="str">
        <f>IF(F330="","",IF(F330&gt;=100,"申請要件を満たさないため申請不可","　"))</f>
        <v/>
      </c>
      <c r="B332" s="724"/>
      <c r="C332" s="724"/>
      <c r="D332" s="724"/>
      <c r="E332" s="724"/>
      <c r="F332" s="724"/>
      <c r="G332" s="724"/>
      <c r="H332" s="724"/>
      <c r="I332" s="724"/>
      <c r="J332" s="724"/>
      <c r="K332" s="724"/>
      <c r="L332" s="13"/>
      <c r="M332" s="715" t="s">
        <v>2204</v>
      </c>
      <c r="N332" s="724"/>
      <c r="O332" s="724"/>
      <c r="P332" s="724"/>
      <c r="Q332" s="724"/>
      <c r="R332" s="724"/>
      <c r="S332" s="724"/>
      <c r="T332" s="724"/>
    </row>
    <row r="333" spans="1:28" ht="24" customHeight="1">
      <c r="A333" s="724"/>
      <c r="B333" s="724"/>
      <c r="C333" s="724"/>
      <c r="D333" s="724"/>
      <c r="E333" s="724"/>
      <c r="F333" s="724"/>
      <c r="G333" s="724"/>
      <c r="H333" s="724"/>
      <c r="I333" s="724"/>
      <c r="J333" s="724"/>
      <c r="K333" s="724"/>
      <c r="L333" s="13"/>
      <c r="M333" s="724"/>
      <c r="N333" s="724"/>
      <c r="O333" s="724"/>
      <c r="P333" s="724"/>
      <c r="Q333" s="724"/>
      <c r="R333" s="724"/>
      <c r="S333" s="724"/>
      <c r="T333" s="724"/>
    </row>
    <row r="334" spans="1:28" ht="24" customHeight="1">
      <c r="D334" s="600" t="s">
        <v>2225</v>
      </c>
      <c r="E334" s="600"/>
      <c r="F334" s="600"/>
      <c r="G334" s="725" t="str">
        <f>IF(E314="","",INT(SUM(E314:J314,E319:J319)))</f>
        <v/>
      </c>
      <c r="H334" s="725"/>
      <c r="I334" s="1" t="s">
        <v>2226</v>
      </c>
    </row>
    <row r="335" spans="1:28">
      <c r="N335" s="13"/>
      <c r="O335" s="13"/>
      <c r="P335" s="13"/>
      <c r="Q335" s="13"/>
      <c r="R335" s="13"/>
      <c r="S335" s="13"/>
      <c r="T335" s="13"/>
      <c r="U335" s="13"/>
      <c r="V335" s="13"/>
      <c r="W335" s="13"/>
      <c r="X335" s="13"/>
      <c r="Y335" s="13"/>
      <c r="Z335" s="13"/>
      <c r="AA335" s="13"/>
      <c r="AB335" s="13"/>
    </row>
    <row r="336" spans="1:28" ht="24" customHeight="1">
      <c r="D336" s="1" t="s">
        <v>2233</v>
      </c>
      <c r="G336" s="726" t="str">
        <f>IF(E314="","",ROUNDDOWN(G334/G323,1))</f>
        <v/>
      </c>
      <c r="H336" s="726"/>
      <c r="I336" s="1" t="s">
        <v>2227</v>
      </c>
      <c r="N336" s="13"/>
      <c r="O336" s="13"/>
      <c r="P336" s="13"/>
      <c r="Q336" s="13"/>
      <c r="R336" s="13"/>
      <c r="S336" s="13"/>
      <c r="T336" s="13"/>
    </row>
    <row r="337" spans="2:28" ht="11.4" customHeight="1">
      <c r="N337" s="13"/>
      <c r="O337" s="13"/>
      <c r="P337" s="13"/>
      <c r="Q337" s="13"/>
      <c r="R337" s="13"/>
      <c r="S337" s="13"/>
      <c r="T337" s="13"/>
      <c r="U337" s="13"/>
      <c r="V337" s="13"/>
      <c r="W337" s="13"/>
      <c r="X337" s="13"/>
      <c r="Y337" s="13"/>
      <c r="Z337" s="13"/>
      <c r="AA337" s="13"/>
    </row>
    <row r="338" spans="2:28" ht="24" customHeight="1">
      <c r="D338" s="1" t="s">
        <v>2228</v>
      </c>
      <c r="G338" s="725" t="str">
        <f>IF(E316="","",ROUNDDOWN(G336*G325,0))</f>
        <v/>
      </c>
      <c r="H338" s="725"/>
      <c r="I338" s="1" t="s">
        <v>2235</v>
      </c>
      <c r="N338" s="13"/>
      <c r="O338" s="13"/>
      <c r="P338" s="13"/>
      <c r="Q338" s="13"/>
      <c r="R338" s="13"/>
      <c r="S338" s="13"/>
      <c r="T338" s="13"/>
    </row>
    <row r="339" spans="2:28">
      <c r="D339" s="13" t="s">
        <v>2234</v>
      </c>
      <c r="E339" s="13"/>
      <c r="F339" s="61"/>
      <c r="G339" s="61"/>
      <c r="H339" s="61"/>
      <c r="I339" s="61"/>
      <c r="J339" s="61"/>
      <c r="K339" s="13"/>
      <c r="L339" s="13"/>
      <c r="M339" s="13"/>
      <c r="N339" s="13"/>
      <c r="O339" s="13"/>
      <c r="P339" s="13"/>
      <c r="Q339" s="13"/>
      <c r="R339" s="13"/>
      <c r="S339" s="13"/>
      <c r="T339" s="13"/>
      <c r="U339" s="13"/>
      <c r="V339" s="13"/>
      <c r="W339" s="13"/>
      <c r="X339" s="13"/>
      <c r="Y339" s="13"/>
      <c r="Z339" s="13"/>
      <c r="AA339" s="13"/>
      <c r="AB339" s="13"/>
    </row>
    <row r="340" spans="2:28" ht="18" customHeight="1">
      <c r="C340" s="723"/>
      <c r="D340" s="723"/>
      <c r="E340" s="723"/>
      <c r="F340" s="61"/>
      <c r="G340" s="98"/>
      <c r="H340" s="61"/>
      <c r="I340" s="61"/>
      <c r="J340" s="61"/>
      <c r="K340" s="13"/>
      <c r="L340" s="13"/>
      <c r="M340" s="13"/>
      <c r="N340" s="13"/>
      <c r="O340" s="13"/>
      <c r="P340" s="13"/>
      <c r="Q340" s="13"/>
      <c r="R340" s="13"/>
      <c r="S340" s="13"/>
      <c r="T340" s="13"/>
      <c r="U340" s="13"/>
      <c r="V340" s="13"/>
      <c r="W340" s="13"/>
      <c r="X340" s="13"/>
      <c r="Y340" s="13"/>
      <c r="Z340" s="13"/>
      <c r="AA340" s="13"/>
    </row>
    <row r="341" spans="2:28" s="14" customFormat="1" ht="18" customHeight="1">
      <c r="B341" s="89" t="s">
        <v>363</v>
      </c>
      <c r="D341" s="13"/>
      <c r="E341" s="13"/>
      <c r="F341" s="15"/>
      <c r="G341" s="13"/>
      <c r="H341" s="13"/>
      <c r="I341" s="13"/>
      <c r="J341" s="13"/>
      <c r="K341" s="13"/>
      <c r="L341" s="13"/>
      <c r="M341" s="13"/>
      <c r="N341" s="13"/>
      <c r="O341" s="13"/>
      <c r="P341" s="13"/>
      <c r="Q341" s="13"/>
      <c r="R341" s="13"/>
      <c r="S341" s="13"/>
      <c r="T341" s="13"/>
    </row>
    <row r="342" spans="2:28" s="14" customFormat="1" ht="18" customHeight="1">
      <c r="B342" s="14" t="s">
        <v>316</v>
      </c>
      <c r="D342" s="90"/>
      <c r="J342" s="91"/>
    </row>
    <row r="343" spans="2:28" ht="13.5" customHeight="1">
      <c r="D343" s="2"/>
      <c r="H343" s="92" t="s">
        <v>321</v>
      </c>
      <c r="I343" s="93" t="str">
        <f>IF(G209&lt;&gt;"気体","kg","N㎥")</f>
        <v>kg</v>
      </c>
      <c r="J343" s="94" t="s">
        <v>322</v>
      </c>
    </row>
    <row r="344" spans="2:28" ht="30" customHeight="1">
      <c r="B344" s="771" t="s">
        <v>317</v>
      </c>
      <c r="C344" s="771"/>
      <c r="D344" s="771" t="s">
        <v>318</v>
      </c>
      <c r="E344" s="768" t="s">
        <v>319</v>
      </c>
      <c r="F344" s="769"/>
      <c r="G344" s="769"/>
      <c r="H344" s="769"/>
      <c r="I344" s="769"/>
      <c r="J344" s="770"/>
    </row>
    <row r="345" spans="2:28" ht="30" customHeight="1">
      <c r="B345" s="772"/>
      <c r="C345" s="772"/>
      <c r="D345" s="772"/>
      <c r="E345" s="73"/>
      <c r="F345" s="73"/>
      <c r="G345" s="73"/>
      <c r="H345" s="73"/>
      <c r="I345" s="73"/>
      <c r="J345" s="60" t="s">
        <v>320</v>
      </c>
    </row>
    <row r="346" spans="2:28" ht="30" customHeight="1">
      <c r="B346" s="773" t="s">
        <v>323</v>
      </c>
      <c r="C346" s="774"/>
      <c r="D346" s="74"/>
      <c r="E346" s="74"/>
      <c r="F346" s="74"/>
      <c r="G346" s="74"/>
      <c r="H346" s="74"/>
      <c r="I346" s="74"/>
      <c r="J346" s="75">
        <f t="shared" ref="J346:J360" si="2">SUM(E346:I346)</f>
        <v>0</v>
      </c>
    </row>
    <row r="347" spans="2:28" ht="30" customHeight="1">
      <c r="B347" s="757" t="s">
        <v>324</v>
      </c>
      <c r="C347" s="758"/>
      <c r="D347" s="76"/>
      <c r="E347" s="76"/>
      <c r="F347" s="76"/>
      <c r="G347" s="76"/>
      <c r="H347" s="76"/>
      <c r="I347" s="76"/>
      <c r="J347" s="77">
        <f t="shared" si="2"/>
        <v>0</v>
      </c>
    </row>
    <row r="348" spans="2:28" ht="30" customHeight="1">
      <c r="B348" s="757" t="s">
        <v>325</v>
      </c>
      <c r="C348" s="758"/>
      <c r="D348" s="76"/>
      <c r="E348" s="76"/>
      <c r="F348" s="76"/>
      <c r="G348" s="76"/>
      <c r="H348" s="76"/>
      <c r="I348" s="76"/>
      <c r="J348" s="77">
        <f t="shared" si="2"/>
        <v>0</v>
      </c>
    </row>
    <row r="349" spans="2:28" ht="30" customHeight="1">
      <c r="B349" s="757" t="s">
        <v>326</v>
      </c>
      <c r="C349" s="758"/>
      <c r="D349" s="76"/>
      <c r="E349" s="76"/>
      <c r="F349" s="76"/>
      <c r="G349" s="76"/>
      <c r="H349" s="76"/>
      <c r="I349" s="76"/>
      <c r="J349" s="77">
        <f t="shared" si="2"/>
        <v>0</v>
      </c>
    </row>
    <row r="350" spans="2:28" ht="30" customHeight="1">
      <c r="B350" s="757" t="s">
        <v>327</v>
      </c>
      <c r="C350" s="758"/>
      <c r="D350" s="76"/>
      <c r="E350" s="76"/>
      <c r="F350" s="76"/>
      <c r="G350" s="76"/>
      <c r="H350" s="76"/>
      <c r="I350" s="76"/>
      <c r="J350" s="77">
        <f t="shared" si="2"/>
        <v>0</v>
      </c>
    </row>
    <row r="351" spans="2:28" ht="30" customHeight="1">
      <c r="B351" s="757" t="s">
        <v>328</v>
      </c>
      <c r="C351" s="758"/>
      <c r="D351" s="76"/>
      <c r="E351" s="76"/>
      <c r="F351" s="76"/>
      <c r="G351" s="76"/>
      <c r="H351" s="76"/>
      <c r="I351" s="76"/>
      <c r="J351" s="77">
        <f t="shared" si="2"/>
        <v>0</v>
      </c>
    </row>
    <row r="352" spans="2:28" ht="30" customHeight="1">
      <c r="B352" s="757" t="s">
        <v>329</v>
      </c>
      <c r="C352" s="758"/>
      <c r="D352" s="76"/>
      <c r="E352" s="76"/>
      <c r="F352" s="76"/>
      <c r="G352" s="76"/>
      <c r="H352" s="76"/>
      <c r="I352" s="76"/>
      <c r="J352" s="77">
        <f t="shared" si="2"/>
        <v>0</v>
      </c>
    </row>
    <row r="353" spans="2:20" ht="30" customHeight="1">
      <c r="B353" s="757" t="s">
        <v>330</v>
      </c>
      <c r="C353" s="758"/>
      <c r="D353" s="76"/>
      <c r="E353" s="76"/>
      <c r="F353" s="76"/>
      <c r="G353" s="76"/>
      <c r="H353" s="76"/>
      <c r="I353" s="76"/>
      <c r="J353" s="77">
        <f t="shared" si="2"/>
        <v>0</v>
      </c>
    </row>
    <row r="354" spans="2:20" ht="30" customHeight="1">
      <c r="B354" s="757" t="s">
        <v>331</v>
      </c>
      <c r="C354" s="758"/>
      <c r="D354" s="76"/>
      <c r="E354" s="76"/>
      <c r="F354" s="76"/>
      <c r="G354" s="76"/>
      <c r="H354" s="76"/>
      <c r="I354" s="76"/>
      <c r="J354" s="77">
        <f t="shared" si="2"/>
        <v>0</v>
      </c>
    </row>
    <row r="355" spans="2:20" ht="30" customHeight="1">
      <c r="B355" s="757" t="s">
        <v>332</v>
      </c>
      <c r="C355" s="758"/>
      <c r="D355" s="76"/>
      <c r="E355" s="76"/>
      <c r="F355" s="76"/>
      <c r="G355" s="76"/>
      <c r="H355" s="76"/>
      <c r="I355" s="76"/>
      <c r="J355" s="77">
        <f t="shared" si="2"/>
        <v>0</v>
      </c>
    </row>
    <row r="356" spans="2:20" ht="30" customHeight="1">
      <c r="B356" s="757" t="s">
        <v>333</v>
      </c>
      <c r="C356" s="758"/>
      <c r="D356" s="76"/>
      <c r="E356" s="76"/>
      <c r="F356" s="76"/>
      <c r="G356" s="76"/>
      <c r="H356" s="76"/>
      <c r="I356" s="76"/>
      <c r="J356" s="77">
        <f t="shared" si="2"/>
        <v>0</v>
      </c>
    </row>
    <row r="357" spans="2:20" ht="30" customHeight="1">
      <c r="B357" s="757" t="s">
        <v>334</v>
      </c>
      <c r="C357" s="758"/>
      <c r="D357" s="76"/>
      <c r="E357" s="76"/>
      <c r="F357" s="76"/>
      <c r="G357" s="76"/>
      <c r="H357" s="76"/>
      <c r="I357" s="76"/>
      <c r="J357" s="77">
        <f t="shared" si="2"/>
        <v>0</v>
      </c>
    </row>
    <row r="358" spans="2:20" ht="30" customHeight="1">
      <c r="B358" s="757" t="s">
        <v>335</v>
      </c>
      <c r="C358" s="758"/>
      <c r="D358" s="76"/>
      <c r="E358" s="76"/>
      <c r="F358" s="76"/>
      <c r="G358" s="76"/>
      <c r="H358" s="76"/>
      <c r="I358" s="76"/>
      <c r="J358" s="77">
        <f t="shared" si="2"/>
        <v>0</v>
      </c>
    </row>
    <row r="359" spans="2:20" ht="30" customHeight="1">
      <c r="B359" s="757" t="s">
        <v>336</v>
      </c>
      <c r="C359" s="758"/>
      <c r="D359" s="76"/>
      <c r="E359" s="76"/>
      <c r="F359" s="76"/>
      <c r="G359" s="76"/>
      <c r="H359" s="76"/>
      <c r="I359" s="76"/>
      <c r="J359" s="77">
        <f t="shared" si="2"/>
        <v>0</v>
      </c>
    </row>
    <row r="360" spans="2:20" ht="30" customHeight="1">
      <c r="B360" s="760" t="s">
        <v>337</v>
      </c>
      <c r="C360" s="761"/>
      <c r="D360" s="78"/>
      <c r="E360" s="78"/>
      <c r="F360" s="78"/>
      <c r="G360" s="78"/>
      <c r="H360" s="78"/>
      <c r="I360" s="78"/>
      <c r="J360" s="79">
        <f t="shared" si="2"/>
        <v>0</v>
      </c>
    </row>
    <row r="361" spans="2:20" ht="13.5" customHeight="1"/>
    <row r="362" spans="2:20" ht="18" customHeight="1">
      <c r="C362" s="1" t="s">
        <v>338</v>
      </c>
      <c r="E362" s="9"/>
      <c r="F362" s="759">
        <f>MAX(D346:D360)</f>
        <v>0</v>
      </c>
      <c r="G362" s="759"/>
    </row>
    <row r="363" spans="2:20" ht="13.5" customHeight="1">
      <c r="F363" s="39"/>
      <c r="G363" s="39"/>
    </row>
    <row r="364" spans="2:20" ht="18" customHeight="1">
      <c r="C364" s="1" t="s">
        <v>339</v>
      </c>
      <c r="F364" s="759">
        <f>MAX(J346:J360)</f>
        <v>0</v>
      </c>
      <c r="G364" s="759"/>
      <c r="K364" s="18"/>
    </row>
    <row r="365" spans="2:20" ht="13.5" customHeight="1">
      <c r="F365" s="39"/>
      <c r="G365" s="39"/>
      <c r="K365" s="18"/>
    </row>
    <row r="366" spans="2:20" ht="18" customHeight="1">
      <c r="C366" s="1" t="s">
        <v>340</v>
      </c>
      <c r="F366" s="775" t="str">
        <f>IF(D346="","",F364/F362*100)</f>
        <v/>
      </c>
      <c r="G366" s="775"/>
      <c r="H366" s="1" t="s">
        <v>297</v>
      </c>
      <c r="K366" s="18"/>
    </row>
    <row r="367" spans="2:20" ht="13.5" customHeight="1">
      <c r="D367" s="13"/>
      <c r="E367" s="13"/>
      <c r="F367" s="15"/>
      <c r="G367" s="13"/>
      <c r="H367" s="13"/>
      <c r="I367" s="13"/>
      <c r="J367" s="13"/>
      <c r="K367" s="13"/>
      <c r="L367" s="13"/>
      <c r="M367" s="13"/>
      <c r="N367" s="13"/>
      <c r="O367" s="13"/>
      <c r="P367" s="13"/>
      <c r="Q367" s="13"/>
      <c r="R367" s="13"/>
      <c r="S367" s="13"/>
      <c r="T367" s="13"/>
    </row>
    <row r="368" spans="2:20" ht="13.5" customHeight="1">
      <c r="B368" s="1" t="s">
        <v>19</v>
      </c>
      <c r="C368" s="13"/>
      <c r="D368" s="13"/>
      <c r="E368" s="15"/>
      <c r="F368" s="13"/>
      <c r="G368" s="13"/>
      <c r="H368" s="13"/>
      <c r="I368" s="13"/>
      <c r="J368" s="13"/>
      <c r="K368" s="13"/>
      <c r="L368" s="13"/>
      <c r="M368" s="13"/>
      <c r="N368" s="13"/>
      <c r="O368" s="13"/>
      <c r="P368" s="13"/>
      <c r="Q368" s="13"/>
      <c r="R368" s="13"/>
      <c r="S368" s="13"/>
    </row>
    <row r="369" spans="3:20" ht="13.5" customHeight="1">
      <c r="C369" s="1" t="s">
        <v>314</v>
      </c>
      <c r="D369" s="13"/>
      <c r="E369" s="13"/>
      <c r="F369" s="15"/>
      <c r="G369" s="13"/>
      <c r="H369" s="13" t="s">
        <v>44</v>
      </c>
      <c r="I369" s="13"/>
      <c r="J369" s="13"/>
      <c r="K369" s="13"/>
      <c r="L369" s="13"/>
      <c r="M369" s="13"/>
      <c r="N369" s="13"/>
      <c r="O369" s="13"/>
      <c r="P369" s="13"/>
      <c r="Q369" s="13"/>
      <c r="R369" s="13"/>
      <c r="S369" s="13"/>
      <c r="T369" s="13"/>
    </row>
    <row r="370" spans="3:20" ht="13.5" customHeight="1">
      <c r="C370" s="1" t="s">
        <v>315</v>
      </c>
      <c r="D370" s="13"/>
      <c r="E370" s="13"/>
      <c r="F370" s="15"/>
      <c r="G370" s="13"/>
      <c r="H370" s="13" t="s">
        <v>373</v>
      </c>
      <c r="I370" s="13"/>
      <c r="J370" s="13"/>
      <c r="K370" s="13"/>
      <c r="L370" s="13"/>
      <c r="M370" s="13"/>
      <c r="N370" s="13"/>
      <c r="O370" s="13"/>
      <c r="P370" s="13"/>
      <c r="Q370" s="13"/>
      <c r="R370" s="13"/>
      <c r="S370" s="13"/>
      <c r="T370" s="13"/>
    </row>
    <row r="371" spans="3:20" ht="13.5" customHeight="1">
      <c r="D371" s="13"/>
      <c r="E371" s="13"/>
      <c r="F371" s="15"/>
      <c r="G371" s="13"/>
      <c r="H371" s="13"/>
      <c r="I371" s="13"/>
      <c r="J371" s="13"/>
      <c r="K371" s="13"/>
      <c r="L371" s="13"/>
      <c r="M371" s="13"/>
      <c r="N371" s="13"/>
      <c r="O371" s="13"/>
      <c r="P371" s="13"/>
      <c r="Q371" s="13"/>
      <c r="R371" s="13"/>
      <c r="S371" s="13"/>
      <c r="T371" s="13"/>
    </row>
    <row r="372" spans="3:20" ht="13.5" customHeight="1">
      <c r="D372" s="13"/>
      <c r="E372" s="13"/>
      <c r="F372" s="15"/>
      <c r="G372" s="13"/>
      <c r="H372" s="13"/>
      <c r="I372" s="13"/>
      <c r="J372" s="13"/>
      <c r="K372" s="13"/>
      <c r="L372" s="13"/>
      <c r="M372" s="13"/>
      <c r="N372" s="13"/>
      <c r="O372" s="13"/>
      <c r="P372" s="13"/>
      <c r="Q372" s="13"/>
      <c r="R372" s="13"/>
      <c r="S372" s="13"/>
      <c r="T372" s="13"/>
    </row>
    <row r="373" spans="3:20" ht="13.5" hidden="1" customHeight="1">
      <c r="D373" s="13"/>
      <c r="E373" s="13"/>
      <c r="F373" s="15"/>
      <c r="G373" s="13"/>
      <c r="H373" s="13"/>
      <c r="I373" s="13"/>
      <c r="J373" s="13"/>
      <c r="K373" s="13"/>
      <c r="L373" s="13"/>
      <c r="M373" s="13"/>
      <c r="N373" s="13"/>
      <c r="O373" s="13"/>
      <c r="P373" s="13"/>
      <c r="Q373" s="13"/>
      <c r="R373" s="13"/>
      <c r="S373" s="13"/>
      <c r="T373" s="13"/>
    </row>
    <row r="374" spans="3:20" ht="13.5" hidden="1" customHeight="1">
      <c r="D374" s="13"/>
      <c r="E374" s="13"/>
      <c r="F374" s="15"/>
      <c r="G374" s="13"/>
      <c r="H374" s="13"/>
      <c r="I374" s="13"/>
      <c r="J374" s="13"/>
      <c r="K374" s="13"/>
      <c r="L374" s="13"/>
      <c r="M374" s="13"/>
      <c r="N374" s="13"/>
      <c r="O374" s="13"/>
      <c r="P374" s="13"/>
      <c r="Q374" s="13"/>
      <c r="R374" s="13"/>
      <c r="S374" s="13"/>
      <c r="T374" s="13"/>
    </row>
  </sheetData>
  <sheetProtection algorithmName="SHA-512" hashValue="dMnv0uDkAVw9EV4PCgSIMGqb8b+GCDRF7Fz1h2bQoNEeIJdudFl34lYGIVhYSZ2gB38cH/fistJI208RvV2EhQ==" saltValue="jplC+LVinzBwITVYp/d7bg==" spinCount="100000" sheet="1" formatCells="0"/>
  <mergeCells count="478">
    <mergeCell ref="G253:I253"/>
    <mergeCell ref="G288:I288"/>
    <mergeCell ref="G251:I251"/>
    <mergeCell ref="G254:I254"/>
    <mergeCell ref="G258:I258"/>
    <mergeCell ref="G260:I260"/>
    <mergeCell ref="G261:I261"/>
    <mergeCell ref="G267:I267"/>
    <mergeCell ref="G269:I269"/>
    <mergeCell ref="G270:I270"/>
    <mergeCell ref="G274:I274"/>
    <mergeCell ref="G252:I252"/>
    <mergeCell ref="G259:I259"/>
    <mergeCell ref="G268:I268"/>
    <mergeCell ref="G257:I257"/>
    <mergeCell ref="G266:I266"/>
    <mergeCell ref="G276:I276"/>
    <mergeCell ref="G277:I277"/>
    <mergeCell ref="G281:I281"/>
    <mergeCell ref="G250:I250"/>
    <mergeCell ref="G237:I237"/>
    <mergeCell ref="G284:I284"/>
    <mergeCell ref="G283:I283"/>
    <mergeCell ref="N183:P184"/>
    <mergeCell ref="G224:I224"/>
    <mergeCell ref="G182:I182"/>
    <mergeCell ref="D147:F147"/>
    <mergeCell ref="G147:I147"/>
    <mergeCell ref="G279:I279"/>
    <mergeCell ref="G282:I282"/>
    <mergeCell ref="G280:I280"/>
    <mergeCell ref="G246:I246"/>
    <mergeCell ref="G247:I247"/>
    <mergeCell ref="G223:I223"/>
    <mergeCell ref="D267:F267"/>
    <mergeCell ref="D269:F269"/>
    <mergeCell ref="D270:F270"/>
    <mergeCell ref="D273:F273"/>
    <mergeCell ref="G256:I256"/>
    <mergeCell ref="G265:I265"/>
    <mergeCell ref="G272:I272"/>
    <mergeCell ref="G273:I273"/>
    <mergeCell ref="G275:I275"/>
    <mergeCell ref="D232:F232"/>
    <mergeCell ref="G238:I238"/>
    <mergeCell ref="G239:I239"/>
    <mergeCell ref="D235:F235"/>
    <mergeCell ref="D225:F225"/>
    <mergeCell ref="D249:F249"/>
    <mergeCell ref="G167:I167"/>
    <mergeCell ref="D166:F166"/>
    <mergeCell ref="D107:F107"/>
    <mergeCell ref="G107:I107"/>
    <mergeCell ref="D205:F205"/>
    <mergeCell ref="G201:I201"/>
    <mergeCell ref="G202:I202"/>
    <mergeCell ref="G244:I244"/>
    <mergeCell ref="G225:I225"/>
    <mergeCell ref="G229:I229"/>
    <mergeCell ref="G231:I231"/>
    <mergeCell ref="G232:I232"/>
    <mergeCell ref="G236:I236"/>
    <mergeCell ref="G216:I216"/>
    <mergeCell ref="G245:I245"/>
    <mergeCell ref="G230:I230"/>
    <mergeCell ref="G192:I192"/>
    <mergeCell ref="D220:F220"/>
    <mergeCell ref="G200:I200"/>
    <mergeCell ref="G151:I151"/>
    <mergeCell ref="D152:F152"/>
    <mergeCell ref="D108:F108"/>
    <mergeCell ref="G108:I108"/>
    <mergeCell ref="D138:F138"/>
    <mergeCell ref="G142:I142"/>
    <mergeCell ref="D134:F134"/>
    <mergeCell ref="G104:I104"/>
    <mergeCell ref="D105:F105"/>
    <mergeCell ref="G105:I105"/>
    <mergeCell ref="D109:F109"/>
    <mergeCell ref="D112:F112"/>
    <mergeCell ref="G112:I112"/>
    <mergeCell ref="D173:F173"/>
    <mergeCell ref="D141:F141"/>
    <mergeCell ref="G133:I133"/>
    <mergeCell ref="D157:F157"/>
    <mergeCell ref="G199:I199"/>
    <mergeCell ref="D182:E182"/>
    <mergeCell ref="D142:F142"/>
    <mergeCell ref="G153:I153"/>
    <mergeCell ref="D153:F153"/>
    <mergeCell ref="G150:I150"/>
    <mergeCell ref="D221:F221"/>
    <mergeCell ref="D222:F222"/>
    <mergeCell ref="G220:I220"/>
    <mergeCell ref="G84:I84"/>
    <mergeCell ref="D85:F85"/>
    <mergeCell ref="G85:I85"/>
    <mergeCell ref="G98:I98"/>
    <mergeCell ref="G92:I92"/>
    <mergeCell ref="G111:I111"/>
    <mergeCell ref="D118:F118"/>
    <mergeCell ref="G118:I118"/>
    <mergeCell ref="D89:F89"/>
    <mergeCell ref="G89:I89"/>
    <mergeCell ref="D98:F98"/>
    <mergeCell ref="D99:F99"/>
    <mergeCell ref="G99:I99"/>
    <mergeCell ref="D96:F96"/>
    <mergeCell ref="G96:I96"/>
    <mergeCell ref="D100:F100"/>
    <mergeCell ref="G100:I100"/>
    <mergeCell ref="G94:I94"/>
    <mergeCell ref="D95:F95"/>
    <mergeCell ref="G95:I95"/>
    <mergeCell ref="G141:I141"/>
    <mergeCell ref="G139:I139"/>
    <mergeCell ref="G130:I130"/>
    <mergeCell ref="D143:F143"/>
    <mergeCell ref="G143:I143"/>
    <mergeCell ref="D151:F151"/>
    <mergeCell ref="D148:F148"/>
    <mergeCell ref="G148:I148"/>
    <mergeCell ref="G152:I152"/>
    <mergeCell ref="D137:F137"/>
    <mergeCell ref="G137:I137"/>
    <mergeCell ref="G149:I149"/>
    <mergeCell ref="G138:I138"/>
    <mergeCell ref="D140:F140"/>
    <mergeCell ref="G140:I140"/>
    <mergeCell ref="D132:F132"/>
    <mergeCell ref="G132:I132"/>
    <mergeCell ref="D133:F133"/>
    <mergeCell ref="D78:F78"/>
    <mergeCell ref="G78:I78"/>
    <mergeCell ref="D136:F136"/>
    <mergeCell ref="G136:I136"/>
    <mergeCell ref="D125:F125"/>
    <mergeCell ref="G81:I81"/>
    <mergeCell ref="G90:I90"/>
    <mergeCell ref="G125:I125"/>
    <mergeCell ref="G134:I134"/>
    <mergeCell ref="G109:I109"/>
    <mergeCell ref="G127:I127"/>
    <mergeCell ref="G82:I82"/>
    <mergeCell ref="G128:I128"/>
    <mergeCell ref="G110:I110"/>
    <mergeCell ref="G101:I101"/>
    <mergeCell ref="D113:F113"/>
    <mergeCell ref="G113:I113"/>
    <mergeCell ref="D111:F111"/>
    <mergeCell ref="D83:F83"/>
    <mergeCell ref="G83:I83"/>
    <mergeCell ref="D84:F84"/>
    <mergeCell ref="D91:F91"/>
    <mergeCell ref="G91:I91"/>
    <mergeCell ref="D93:F93"/>
    <mergeCell ref="D79:F79"/>
    <mergeCell ref="G79:I79"/>
    <mergeCell ref="D80:F80"/>
    <mergeCell ref="G80:I80"/>
    <mergeCell ref="D82:F82"/>
    <mergeCell ref="D129:F129"/>
    <mergeCell ref="G129:I129"/>
    <mergeCell ref="D131:F131"/>
    <mergeCell ref="G131:I131"/>
    <mergeCell ref="D114:F114"/>
    <mergeCell ref="G114:I114"/>
    <mergeCell ref="D90:F90"/>
    <mergeCell ref="G93:I93"/>
    <mergeCell ref="D104:F104"/>
    <mergeCell ref="D103:F103"/>
    <mergeCell ref="G103:I103"/>
    <mergeCell ref="D102:F102"/>
    <mergeCell ref="G123:I123"/>
    <mergeCell ref="D124:F124"/>
    <mergeCell ref="G124:I124"/>
    <mergeCell ref="D123:F123"/>
    <mergeCell ref="D127:F127"/>
    <mergeCell ref="G67:I67"/>
    <mergeCell ref="D52:F52"/>
    <mergeCell ref="D64:F64"/>
    <mergeCell ref="G64:I64"/>
    <mergeCell ref="D54:F54"/>
    <mergeCell ref="D63:F63"/>
    <mergeCell ref="G62:I62"/>
    <mergeCell ref="D60:F60"/>
    <mergeCell ref="G60:I60"/>
    <mergeCell ref="G54:I54"/>
    <mergeCell ref="D55:F55"/>
    <mergeCell ref="G55:I55"/>
    <mergeCell ref="D61:F61"/>
    <mergeCell ref="G61:I61"/>
    <mergeCell ref="D56:F56"/>
    <mergeCell ref="G56:I56"/>
    <mergeCell ref="D53:F53"/>
    <mergeCell ref="G76:I76"/>
    <mergeCell ref="D44:F44"/>
    <mergeCell ref="D62:F62"/>
    <mergeCell ref="D46:F46"/>
    <mergeCell ref="G46:I46"/>
    <mergeCell ref="D74:F74"/>
    <mergeCell ref="G74:I74"/>
    <mergeCell ref="D65:F65"/>
    <mergeCell ref="G65:I65"/>
    <mergeCell ref="D66:F66"/>
    <mergeCell ref="G71:I71"/>
    <mergeCell ref="D70:F70"/>
    <mergeCell ref="G70:I70"/>
    <mergeCell ref="D71:F71"/>
    <mergeCell ref="D73:F73"/>
    <mergeCell ref="G73:I73"/>
    <mergeCell ref="D72:F72"/>
    <mergeCell ref="D67:F67"/>
    <mergeCell ref="D49:F49"/>
    <mergeCell ref="G49:I49"/>
    <mergeCell ref="G53:I53"/>
    <mergeCell ref="D50:F50"/>
    <mergeCell ref="D69:F69"/>
    <mergeCell ref="G69:I69"/>
    <mergeCell ref="D31:F31"/>
    <mergeCell ref="G31:I31"/>
    <mergeCell ref="D27:F27"/>
    <mergeCell ref="G27:I27"/>
    <mergeCell ref="D24:F24"/>
    <mergeCell ref="G24:I24"/>
    <mergeCell ref="M332:T333"/>
    <mergeCell ref="D334:F334"/>
    <mergeCell ref="G334:H334"/>
    <mergeCell ref="D81:F81"/>
    <mergeCell ref="D92:F92"/>
    <mergeCell ref="D101:F101"/>
    <mergeCell ref="D110:F110"/>
    <mergeCell ref="D121:F121"/>
    <mergeCell ref="D130:F130"/>
    <mergeCell ref="D139:F139"/>
    <mergeCell ref="D150:F150"/>
    <mergeCell ref="D158:F158"/>
    <mergeCell ref="D119:F119"/>
    <mergeCell ref="G119:I119"/>
    <mergeCell ref="D120:F120"/>
    <mergeCell ref="G120:I120"/>
    <mergeCell ref="D122:F122"/>
    <mergeCell ref="G122:I122"/>
    <mergeCell ref="D38:F38"/>
    <mergeCell ref="G38:I38"/>
    <mergeCell ref="D172:F172"/>
    <mergeCell ref="D149:F149"/>
    <mergeCell ref="D5:E5"/>
    <mergeCell ref="D32:F32"/>
    <mergeCell ref="D41:F41"/>
    <mergeCell ref="G41:I41"/>
    <mergeCell ref="D9:F9"/>
    <mergeCell ref="G9:I9"/>
    <mergeCell ref="D10:F10"/>
    <mergeCell ref="D12:F12"/>
    <mergeCell ref="G12:I12"/>
    <mergeCell ref="D23:F23"/>
    <mergeCell ref="G23:I23"/>
    <mergeCell ref="G10:I10"/>
    <mergeCell ref="D11:F11"/>
    <mergeCell ref="G11:I11"/>
    <mergeCell ref="D16:F16"/>
    <mergeCell ref="G16:I16"/>
    <mergeCell ref="D17:F17"/>
    <mergeCell ref="G17:I17"/>
    <mergeCell ref="D26:F26"/>
    <mergeCell ref="G26:I26"/>
    <mergeCell ref="G34:I34"/>
    <mergeCell ref="G35:I35"/>
    <mergeCell ref="G32:I32"/>
    <mergeCell ref="D33:F33"/>
    <mergeCell ref="G33:I33"/>
    <mergeCell ref="D36:F36"/>
    <mergeCell ref="G36:I36"/>
    <mergeCell ref="D34:F34"/>
    <mergeCell ref="D37:F37"/>
    <mergeCell ref="G37:I37"/>
    <mergeCell ref="D35:F35"/>
    <mergeCell ref="D40:F40"/>
    <mergeCell ref="G40:I40"/>
    <mergeCell ref="G102:I102"/>
    <mergeCell ref="D94:F94"/>
    <mergeCell ref="D128:F128"/>
    <mergeCell ref="D42:F42"/>
    <mergeCell ref="G42:I42"/>
    <mergeCell ref="D45:F45"/>
    <mergeCell ref="D43:F43"/>
    <mergeCell ref="G51:I51"/>
    <mergeCell ref="D47:F47"/>
    <mergeCell ref="G47:I47"/>
    <mergeCell ref="G45:I45"/>
    <mergeCell ref="G52:I52"/>
    <mergeCell ref="D51:F51"/>
    <mergeCell ref="G43:I43"/>
    <mergeCell ref="G44:I44"/>
    <mergeCell ref="G50:I50"/>
    <mergeCell ref="G72:I72"/>
    <mergeCell ref="G63:I63"/>
    <mergeCell ref="G66:I66"/>
    <mergeCell ref="D75:F75"/>
    <mergeCell ref="G75:I75"/>
    <mergeCell ref="D76:F76"/>
    <mergeCell ref="D155:F155"/>
    <mergeCell ref="G155:I155"/>
    <mergeCell ref="G186:I186"/>
    <mergeCell ref="G156:I156"/>
    <mergeCell ref="G159:I159"/>
    <mergeCell ref="G157:I157"/>
    <mergeCell ref="G206:I206"/>
    <mergeCell ref="G208:I208"/>
    <mergeCell ref="D160:F160"/>
    <mergeCell ref="G160:I160"/>
    <mergeCell ref="D163:F163"/>
    <mergeCell ref="G163:I163"/>
    <mergeCell ref="D167:F167"/>
    <mergeCell ref="G165:I165"/>
    <mergeCell ref="D159:F159"/>
    <mergeCell ref="D161:F161"/>
    <mergeCell ref="G161:I161"/>
    <mergeCell ref="D164:F164"/>
    <mergeCell ref="D156:F156"/>
    <mergeCell ref="D190:F190"/>
    <mergeCell ref="G164:I164"/>
    <mergeCell ref="D186:F186"/>
    <mergeCell ref="D191:F191"/>
    <mergeCell ref="G191:I191"/>
    <mergeCell ref="F366:G366"/>
    <mergeCell ref="C318:D318"/>
    <mergeCell ref="C319:D319"/>
    <mergeCell ref="B350:C350"/>
    <mergeCell ref="D242:F242"/>
    <mergeCell ref="D253:F253"/>
    <mergeCell ref="D254:F254"/>
    <mergeCell ref="D256:F256"/>
    <mergeCell ref="D265:F265"/>
    <mergeCell ref="D261:F261"/>
    <mergeCell ref="D272:F272"/>
    <mergeCell ref="C320:D320"/>
    <mergeCell ref="C321:D321"/>
    <mergeCell ref="D279:F279"/>
    <mergeCell ref="D295:F295"/>
    <mergeCell ref="D281:F281"/>
    <mergeCell ref="D293:F293"/>
    <mergeCell ref="D289:F289"/>
    <mergeCell ref="D290:F290"/>
    <mergeCell ref="D297:F297"/>
    <mergeCell ref="D302:F302"/>
    <mergeCell ref="D300:F300"/>
    <mergeCell ref="D299:F299"/>
    <mergeCell ref="D292:F292"/>
    <mergeCell ref="B353:C353"/>
    <mergeCell ref="B354:C354"/>
    <mergeCell ref="E344:J344"/>
    <mergeCell ref="C340:E340"/>
    <mergeCell ref="C312:D312"/>
    <mergeCell ref="C313:D313"/>
    <mergeCell ref="B347:C347"/>
    <mergeCell ref="G336:H336"/>
    <mergeCell ref="G338:H338"/>
    <mergeCell ref="B344:C345"/>
    <mergeCell ref="D344:D345"/>
    <mergeCell ref="B346:C346"/>
    <mergeCell ref="G327:H327"/>
    <mergeCell ref="A332:K333"/>
    <mergeCell ref="B348:C348"/>
    <mergeCell ref="B349:C349"/>
    <mergeCell ref="D327:F327"/>
    <mergeCell ref="D325:F325"/>
    <mergeCell ref="G325:H325"/>
    <mergeCell ref="C317:D317"/>
    <mergeCell ref="M187:M188"/>
    <mergeCell ref="D204:F204"/>
    <mergeCell ref="G204:I204"/>
    <mergeCell ref="D211:F211"/>
    <mergeCell ref="D201:F201"/>
    <mergeCell ref="D206:F206"/>
    <mergeCell ref="D208:F208"/>
    <mergeCell ref="D209:F209"/>
    <mergeCell ref="D212:F212"/>
    <mergeCell ref="G190:I190"/>
    <mergeCell ref="G198:I198"/>
    <mergeCell ref="G205:I205"/>
    <mergeCell ref="G212:I212"/>
    <mergeCell ref="D197:F197"/>
    <mergeCell ref="G197:I197"/>
    <mergeCell ref="D199:F199"/>
    <mergeCell ref="G207:I207"/>
    <mergeCell ref="D198:F198"/>
    <mergeCell ref="G211:I211"/>
    <mergeCell ref="G209:I209"/>
    <mergeCell ref="D192:F192"/>
    <mergeCell ref="D202:F202"/>
    <mergeCell ref="D193:F193"/>
    <mergeCell ref="G193:I193"/>
    <mergeCell ref="G213:I213"/>
    <mergeCell ref="D213:F213"/>
    <mergeCell ref="G214:I214"/>
    <mergeCell ref="D216:F216"/>
    <mergeCell ref="D323:F323"/>
    <mergeCell ref="G323:H323"/>
    <mergeCell ref="D306:F306"/>
    <mergeCell ref="D307:F307"/>
    <mergeCell ref="G303:I303"/>
    <mergeCell ref="D288:F288"/>
    <mergeCell ref="D304:F304"/>
    <mergeCell ref="C314:D314"/>
    <mergeCell ref="C315:D315"/>
    <mergeCell ref="G304:I304"/>
    <mergeCell ref="G306:I306"/>
    <mergeCell ref="G307:I307"/>
    <mergeCell ref="G290:I290"/>
    <mergeCell ref="G292:I292"/>
    <mergeCell ref="G293:I293"/>
    <mergeCell ref="G297:I297"/>
    <mergeCell ref="G298:I298"/>
    <mergeCell ref="G305:I305"/>
    <mergeCell ref="G302:I302"/>
    <mergeCell ref="G299:I299"/>
    <mergeCell ref="G300:I300"/>
    <mergeCell ref="G295:I295"/>
    <mergeCell ref="G291:I291"/>
    <mergeCell ref="G289:I289"/>
    <mergeCell ref="D303:F303"/>
    <mergeCell ref="D296:F296"/>
    <mergeCell ref="D277:F277"/>
    <mergeCell ref="D266:F266"/>
    <mergeCell ref="C316:D316"/>
    <mergeCell ref="D283:F283"/>
    <mergeCell ref="D284:F284"/>
    <mergeCell ref="G296:I296"/>
    <mergeCell ref="G215:I215"/>
    <mergeCell ref="D280:F280"/>
    <mergeCell ref="D258:F258"/>
    <mergeCell ref="D250:F250"/>
    <mergeCell ref="D257:F257"/>
    <mergeCell ref="D243:F243"/>
    <mergeCell ref="D244:F244"/>
    <mergeCell ref="D246:F246"/>
    <mergeCell ref="G235:I235"/>
    <mergeCell ref="D274:F274"/>
    <mergeCell ref="D276:F276"/>
    <mergeCell ref="D260:F260"/>
    <mergeCell ref="D215:F215"/>
    <mergeCell ref="G249:I249"/>
    <mergeCell ref="G234:I234"/>
    <mergeCell ref="D229:F229"/>
    <mergeCell ref="D224:F224"/>
    <mergeCell ref="G228:I228"/>
    <mergeCell ref="G221:I221"/>
    <mergeCell ref="G227:I227"/>
    <mergeCell ref="D227:F227"/>
    <mergeCell ref="D234:F234"/>
    <mergeCell ref="G222:I222"/>
    <mergeCell ref="G243:I243"/>
    <mergeCell ref="B355:C355"/>
    <mergeCell ref="B356:C356"/>
    <mergeCell ref="F364:G364"/>
    <mergeCell ref="G121:I121"/>
    <mergeCell ref="D168:F168"/>
    <mergeCell ref="G168:I168"/>
    <mergeCell ref="D169:F169"/>
    <mergeCell ref="G169:I169"/>
    <mergeCell ref="B357:C357"/>
    <mergeCell ref="B358:C358"/>
    <mergeCell ref="B359:C359"/>
    <mergeCell ref="B360:C360"/>
    <mergeCell ref="F362:G362"/>
    <mergeCell ref="D247:F247"/>
    <mergeCell ref="G242:I242"/>
    <mergeCell ref="D239:F239"/>
    <mergeCell ref="D165:F165"/>
    <mergeCell ref="B351:C351"/>
    <mergeCell ref="B352:C352"/>
    <mergeCell ref="D236:F236"/>
    <mergeCell ref="D238:F238"/>
    <mergeCell ref="D228:F228"/>
    <mergeCell ref="D231:F231"/>
    <mergeCell ref="D251:F251"/>
  </mergeCells>
  <phoneticPr fontId="32"/>
  <dataValidations count="4">
    <dataValidation type="list" allowBlank="1" showInputMessage="1" showErrorMessage="1" sqref="G35:I35 G44:I44 G53:I53" xr:uid="{00000000-0002-0000-0C00-000000000000}">
      <formula1>"蒸気タービン方式,ガスタービン方式"</formula1>
    </dataValidation>
    <dataValidation type="list" allowBlank="1" showInputMessage="1" showErrorMessage="1" sqref="G9:I9" xr:uid="{00000000-0002-0000-0C00-000001000000}">
      <formula1>"バイオマスコージェベレーション設備（熱電併給),バイオマス発電設備"</formula1>
    </dataValidation>
    <dataValidation type="list" allowBlank="1" showInputMessage="1" showErrorMessage="1" sqref="G191:I191" xr:uid="{00000000-0002-0000-0C00-000002000000}">
      <formula1>"固形,液体,気体"</formula1>
    </dataValidation>
    <dataValidation type="list" allowBlank="1" showInputMessage="1" showErrorMessage="1" sqref="G182:I182" xr:uid="{00000000-0002-0000-0C00-000003000000}">
      <formula1>"メタン発酵方式,メタン発酵方式以外"</formula1>
    </dataValidation>
  </dataValidations>
  <pageMargins left="0.70866141732283472" right="0.70866141732283472" top="0.74803149606299213" bottom="0.74803149606299213" header="0.31496062992125984" footer="0.31496062992125984"/>
  <pageSetup paperSize="9" orientation="portrait" blackAndWhite="1" r:id="rId1"/>
  <rowBreaks count="9" manualBreakCount="9">
    <brk id="47" max="11" man="1"/>
    <brk id="87" max="11" man="1"/>
    <brk id="126" max="11" man="1"/>
    <brk id="145" max="11" man="1"/>
    <brk id="179" max="11" man="1"/>
    <brk id="218" max="11" man="1"/>
    <brk id="263" max="11" man="1"/>
    <brk id="309" max="11" man="1"/>
    <brk id="340"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CY117"/>
  <sheetViews>
    <sheetView showZeros="0" view="pageBreakPreview" zoomScaleNormal="100" zoomScaleSheetLayoutView="100" workbookViewId="0">
      <selection activeCell="E4" sqref="E4:J4"/>
    </sheetView>
  </sheetViews>
  <sheetFormatPr defaultColWidth="9" defaultRowHeight="13.2"/>
  <cols>
    <col min="1" max="1" width="1.6640625" style="1" customWidth="1"/>
    <col min="2" max="2" width="2.6640625" style="1" customWidth="1"/>
    <col min="3" max="3" width="2.44140625" style="1" customWidth="1"/>
    <col min="4" max="10" width="10.6640625" style="1" customWidth="1"/>
    <col min="11" max="11" width="1.77734375" style="1" customWidth="1"/>
    <col min="12" max="12" width="2.21875" style="18" customWidth="1"/>
    <col min="13" max="13" width="13.109375" style="18" customWidth="1"/>
    <col min="14" max="14" width="9" style="18" hidden="1" customWidth="1"/>
    <col min="15" max="15" width="10.77734375" style="18" hidden="1" customWidth="1"/>
    <col min="16" max="18" width="9" style="18" hidden="1" customWidth="1"/>
    <col min="19" max="24" width="9" style="18" customWidth="1"/>
    <col min="25" max="27" width="9" style="11" customWidth="1"/>
    <col min="28" max="51" width="9" style="1" customWidth="1"/>
    <col min="52" max="52" width="9" style="1"/>
    <col min="53" max="53" width="1.6640625" style="1" hidden="1" customWidth="1"/>
    <col min="54" max="54" width="2.6640625" style="1" hidden="1" customWidth="1"/>
    <col min="55" max="55" width="2.44140625" style="1" hidden="1" customWidth="1"/>
    <col min="56" max="62" width="10.6640625" style="1" hidden="1" customWidth="1"/>
    <col min="63" max="63" width="1.77734375" style="1" hidden="1" customWidth="1"/>
    <col min="64" max="64" width="2.21875" style="18" hidden="1" customWidth="1"/>
    <col min="65" max="65" width="36.33203125" style="18" hidden="1" customWidth="1"/>
    <col min="66" max="66" width="0" style="18" hidden="1" customWidth="1"/>
    <col min="67" max="67" width="10.77734375" style="18" hidden="1" customWidth="1"/>
    <col min="68" max="76" width="0" style="18" hidden="1" customWidth="1"/>
    <col min="77" max="79" width="0" style="11" hidden="1" customWidth="1"/>
    <col min="80" max="105" width="0" style="1" hidden="1" customWidth="1"/>
    <col min="106" max="16384" width="9" style="1"/>
  </cols>
  <sheetData>
    <row r="1" spans="2:81" ht="18" customHeight="1">
      <c r="B1" s="1" t="s">
        <v>2690</v>
      </c>
      <c r="BB1" s="1" t="s">
        <v>2644</v>
      </c>
    </row>
    <row r="2" spans="2:81" ht="15" customHeight="1">
      <c r="B2" s="1" t="s">
        <v>2645</v>
      </c>
      <c r="M2" s="582"/>
      <c r="O2" s="583"/>
      <c r="P2" s="583"/>
      <c r="Q2" s="583"/>
      <c r="R2" s="583"/>
      <c r="S2" s="583"/>
      <c r="Y2" s="18"/>
      <c r="Z2" s="18"/>
      <c r="AB2" s="11"/>
      <c r="AC2" s="11"/>
      <c r="BB2" s="1" t="s">
        <v>2645</v>
      </c>
      <c r="BM2" s="582"/>
      <c r="BO2" s="583"/>
      <c r="BP2" s="583"/>
      <c r="BQ2" s="583"/>
      <c r="BR2" s="583"/>
      <c r="BS2" s="583"/>
      <c r="BY2" s="18"/>
      <c r="BZ2" s="18"/>
      <c r="CB2" s="11"/>
      <c r="CC2" s="11"/>
    </row>
    <row r="3" spans="2:81" ht="27" customHeight="1">
      <c r="B3" s="805" t="s">
        <v>2646</v>
      </c>
      <c r="C3" s="806"/>
      <c r="D3" s="806"/>
      <c r="E3" s="807"/>
      <c r="F3" s="808"/>
      <c r="G3" s="808"/>
      <c r="H3" s="808"/>
      <c r="I3" s="808"/>
      <c r="J3" s="809"/>
      <c r="M3" s="582"/>
      <c r="O3" s="583"/>
      <c r="P3" s="583"/>
      <c r="Q3" s="583"/>
      <c r="R3" s="583"/>
      <c r="S3" s="583"/>
      <c r="Y3" s="18"/>
      <c r="Z3" s="18"/>
      <c r="AB3" s="11"/>
      <c r="AC3" s="11"/>
      <c r="BB3" s="805" t="s">
        <v>2646</v>
      </c>
      <c r="BC3" s="806"/>
      <c r="BD3" s="806"/>
      <c r="BE3" s="810" t="s">
        <v>2647</v>
      </c>
      <c r="BF3" s="811"/>
      <c r="BG3" s="811"/>
      <c r="BH3" s="811"/>
      <c r="BI3" s="811"/>
      <c r="BJ3" s="812"/>
      <c r="BM3" s="582"/>
      <c r="BO3" s="583"/>
      <c r="BP3" s="583"/>
      <c r="BQ3" s="583"/>
      <c r="BR3" s="583"/>
      <c r="BS3" s="583"/>
      <c r="BY3" s="18"/>
      <c r="BZ3" s="18"/>
      <c r="CB3" s="11"/>
      <c r="CC3" s="11"/>
    </row>
    <row r="4" spans="2:81" ht="27" customHeight="1">
      <c r="B4" s="7"/>
      <c r="C4" s="813" t="s">
        <v>2648</v>
      </c>
      <c r="D4" s="814"/>
      <c r="E4" s="815"/>
      <c r="F4" s="816"/>
      <c r="G4" s="816"/>
      <c r="H4" s="816"/>
      <c r="I4" s="816"/>
      <c r="J4" s="817"/>
      <c r="M4" s="582"/>
      <c r="O4" s="583"/>
      <c r="P4" s="583"/>
      <c r="Q4" s="583"/>
      <c r="R4" s="583"/>
      <c r="S4" s="583"/>
      <c r="Y4" s="18"/>
      <c r="Z4" s="18"/>
      <c r="AB4" s="11"/>
      <c r="AC4" s="11"/>
      <c r="BB4" s="7"/>
      <c r="BC4" s="813" t="s">
        <v>2648</v>
      </c>
      <c r="BD4" s="814"/>
      <c r="BE4" s="818" t="s">
        <v>2649</v>
      </c>
      <c r="BF4" s="819"/>
      <c r="BG4" s="819"/>
      <c r="BH4" s="819"/>
      <c r="BI4" s="819"/>
      <c r="BJ4" s="820"/>
      <c r="BM4" s="582"/>
      <c r="BO4" s="583"/>
      <c r="BP4" s="583"/>
      <c r="BQ4" s="583"/>
      <c r="BR4" s="583"/>
      <c r="BS4" s="583"/>
      <c r="BY4" s="18"/>
      <c r="BZ4" s="18"/>
      <c r="CB4" s="11"/>
      <c r="CC4" s="11"/>
    </row>
    <row r="5" spans="2:81" ht="16.2" customHeight="1">
      <c r="B5" s="801" t="s">
        <v>2650</v>
      </c>
      <c r="C5" s="801"/>
      <c r="D5" s="801"/>
      <c r="E5" s="55" t="s">
        <v>20</v>
      </c>
      <c r="F5" s="55" t="s">
        <v>21</v>
      </c>
      <c r="G5" s="55" t="s">
        <v>22</v>
      </c>
      <c r="H5" s="55" t="s">
        <v>23</v>
      </c>
      <c r="I5" s="55" t="s">
        <v>24</v>
      </c>
      <c r="J5" s="55" t="s">
        <v>25</v>
      </c>
      <c r="O5" s="583"/>
      <c r="P5" s="583"/>
      <c r="Q5" s="583"/>
      <c r="R5" s="583"/>
      <c r="S5" s="583"/>
      <c r="Y5" s="18"/>
      <c r="Z5" s="18"/>
      <c r="AB5" s="11"/>
      <c r="AC5" s="11"/>
      <c r="BB5" s="801" t="s">
        <v>2650</v>
      </c>
      <c r="BC5" s="801"/>
      <c r="BD5" s="801"/>
      <c r="BE5" s="55" t="s">
        <v>20</v>
      </c>
      <c r="BF5" s="55" t="s">
        <v>21</v>
      </c>
      <c r="BG5" s="55" t="s">
        <v>22</v>
      </c>
      <c r="BH5" s="55" t="s">
        <v>23</v>
      </c>
      <c r="BI5" s="55" t="s">
        <v>24</v>
      </c>
      <c r="BJ5" s="55" t="s">
        <v>25</v>
      </c>
      <c r="BO5" s="583"/>
      <c r="BP5" s="583"/>
      <c r="BQ5" s="583"/>
      <c r="BR5" s="583"/>
      <c r="BS5" s="583"/>
      <c r="BY5" s="18"/>
      <c r="BZ5" s="18"/>
      <c r="CB5" s="11"/>
      <c r="CC5" s="11"/>
    </row>
    <row r="6" spans="2:81" ht="16.2" customHeight="1" thickBot="1">
      <c r="B6" s="801"/>
      <c r="C6" s="801"/>
      <c r="D6" s="801"/>
      <c r="E6" s="584"/>
      <c r="F6" s="584"/>
      <c r="G6" s="584"/>
      <c r="H6" s="584"/>
      <c r="I6" s="584"/>
      <c r="J6" s="584"/>
      <c r="O6" s="583"/>
      <c r="P6" s="583"/>
      <c r="Q6" s="583"/>
      <c r="R6" s="583"/>
      <c r="S6" s="583"/>
      <c r="Y6" s="18"/>
      <c r="Z6" s="18"/>
      <c r="AB6" s="11"/>
      <c r="AC6" s="11"/>
      <c r="BB6" s="801"/>
      <c r="BC6" s="801"/>
      <c r="BD6" s="801"/>
      <c r="BE6" s="585">
        <v>10000</v>
      </c>
      <c r="BF6" s="585">
        <v>20000</v>
      </c>
      <c r="BG6" s="585">
        <v>30000</v>
      </c>
      <c r="BH6" s="585">
        <v>40000</v>
      </c>
      <c r="BI6" s="585">
        <v>50000</v>
      </c>
      <c r="BJ6" s="585">
        <v>60000</v>
      </c>
      <c r="BO6" s="583"/>
      <c r="BP6" s="583"/>
      <c r="BQ6" s="583"/>
      <c r="BR6" s="583"/>
      <c r="BS6" s="583"/>
      <c r="BY6" s="18"/>
      <c r="BZ6" s="18"/>
      <c r="CB6" s="11"/>
      <c r="CC6" s="11"/>
    </row>
    <row r="7" spans="2:81" ht="16.2" customHeight="1" thickTop="1">
      <c r="B7" s="801"/>
      <c r="C7" s="801"/>
      <c r="D7" s="801"/>
      <c r="E7" s="586" t="s">
        <v>26</v>
      </c>
      <c r="F7" s="586" t="s">
        <v>27</v>
      </c>
      <c r="G7" s="586" t="s">
        <v>28</v>
      </c>
      <c r="H7" s="586" t="s">
        <v>29</v>
      </c>
      <c r="I7" s="586" t="s">
        <v>30</v>
      </c>
      <c r="J7" s="586" t="s">
        <v>31</v>
      </c>
      <c r="M7" s="582"/>
      <c r="O7" s="583"/>
      <c r="P7" s="583"/>
      <c r="Q7" s="583"/>
      <c r="R7" s="583"/>
      <c r="S7" s="583"/>
      <c r="Y7" s="18"/>
      <c r="Z7" s="18"/>
      <c r="AB7" s="11"/>
      <c r="AC7" s="11"/>
      <c r="BB7" s="801"/>
      <c r="BC7" s="801"/>
      <c r="BD7" s="801"/>
      <c r="BE7" s="586" t="s">
        <v>26</v>
      </c>
      <c r="BF7" s="586" t="s">
        <v>27</v>
      </c>
      <c r="BG7" s="586" t="s">
        <v>28</v>
      </c>
      <c r="BH7" s="586" t="s">
        <v>29</v>
      </c>
      <c r="BI7" s="586" t="s">
        <v>30</v>
      </c>
      <c r="BJ7" s="586" t="s">
        <v>31</v>
      </c>
      <c r="BM7" s="582"/>
      <c r="BO7" s="583"/>
      <c r="BP7" s="583"/>
      <c r="BQ7" s="583"/>
      <c r="BR7" s="583"/>
      <c r="BS7" s="583"/>
      <c r="BY7" s="18"/>
      <c r="BZ7" s="18"/>
      <c r="CB7" s="11"/>
      <c r="CC7" s="11"/>
    </row>
    <row r="8" spans="2:81" ht="16.2" customHeight="1">
      <c r="B8" s="801"/>
      <c r="C8" s="801"/>
      <c r="D8" s="801"/>
      <c r="E8" s="584"/>
      <c r="F8" s="584"/>
      <c r="G8" s="584"/>
      <c r="H8" s="584"/>
      <c r="I8" s="584"/>
      <c r="J8" s="584"/>
      <c r="O8" s="583"/>
      <c r="P8" s="583"/>
      <c r="Q8" s="583"/>
      <c r="R8" s="583"/>
      <c r="S8" s="583"/>
      <c r="Y8" s="18"/>
      <c r="Z8" s="18"/>
      <c r="AB8" s="11"/>
      <c r="AC8" s="11"/>
      <c r="BB8" s="801"/>
      <c r="BC8" s="801"/>
      <c r="BD8" s="801"/>
      <c r="BE8" s="585">
        <v>60000</v>
      </c>
      <c r="BF8" s="585">
        <v>50000</v>
      </c>
      <c r="BG8" s="585">
        <v>40000</v>
      </c>
      <c r="BH8" s="585">
        <v>30000</v>
      </c>
      <c r="BI8" s="585">
        <v>20000</v>
      </c>
      <c r="BJ8" s="585">
        <v>10000</v>
      </c>
      <c r="BO8" s="583"/>
      <c r="BP8" s="583"/>
      <c r="BQ8" s="583"/>
      <c r="BR8" s="583"/>
      <c r="BS8" s="583"/>
      <c r="BY8" s="18"/>
      <c r="BZ8" s="18"/>
      <c r="CB8" s="11"/>
      <c r="CC8" s="11"/>
    </row>
    <row r="9" spans="2:81" s="97" customFormat="1" ht="16.2" customHeight="1">
      <c r="C9" s="587"/>
      <c r="D9" s="587"/>
      <c r="E9" s="588"/>
      <c r="F9" s="588"/>
      <c r="G9" s="802" t="s">
        <v>2651</v>
      </c>
      <c r="H9" s="803"/>
      <c r="I9" s="804"/>
      <c r="J9" s="589">
        <f>IF(E6="",0,SUM(E6:J6,E8:J8))</f>
        <v>0</v>
      </c>
      <c r="L9" s="590"/>
      <c r="M9" s="590"/>
      <c r="N9" s="590"/>
      <c r="O9" s="591"/>
      <c r="P9" s="591"/>
      <c r="Q9" s="591"/>
      <c r="R9" s="591"/>
      <c r="S9" s="591"/>
      <c r="T9" s="590"/>
      <c r="U9" s="590"/>
      <c r="V9" s="590"/>
      <c r="W9" s="590"/>
      <c r="X9" s="590"/>
      <c r="Y9" s="590"/>
      <c r="Z9" s="590"/>
      <c r="AA9" s="592"/>
      <c r="AB9" s="592"/>
      <c r="AC9" s="592"/>
      <c r="BC9" s="587"/>
      <c r="BD9" s="587"/>
      <c r="BE9" s="588"/>
      <c r="BF9" s="588"/>
      <c r="BG9" s="802" t="s">
        <v>2651</v>
      </c>
      <c r="BH9" s="803"/>
      <c r="BI9" s="804"/>
      <c r="BJ9" s="589">
        <f>IF(BE6="","0",SUM(BE6:BJ6,BE8:BJ8))</f>
        <v>420000</v>
      </c>
      <c r="BL9" s="590"/>
      <c r="BM9" s="590"/>
      <c r="BN9" s="590"/>
      <c r="BO9" s="591"/>
      <c r="BP9" s="591"/>
      <c r="BQ9" s="591"/>
      <c r="BR9" s="591"/>
      <c r="BS9" s="591"/>
      <c r="BT9" s="590"/>
      <c r="BU9" s="590"/>
      <c r="BV9" s="590"/>
      <c r="BW9" s="590"/>
      <c r="BX9" s="590"/>
      <c r="BY9" s="590"/>
      <c r="BZ9" s="590"/>
      <c r="CA9" s="592"/>
      <c r="CB9" s="592"/>
      <c r="CC9" s="592"/>
    </row>
    <row r="10" spans="2:81">
      <c r="G10" s="14"/>
      <c r="H10" s="14"/>
      <c r="I10" s="14"/>
      <c r="J10" s="14"/>
      <c r="BG10" s="14"/>
      <c r="BH10" s="14"/>
      <c r="BI10" s="14"/>
      <c r="BJ10" s="14"/>
    </row>
    <row r="11" spans="2:81" ht="15" customHeight="1">
      <c r="B11" s="1" t="s">
        <v>2652</v>
      </c>
      <c r="M11" s="582"/>
      <c r="O11" s="583"/>
      <c r="P11" s="583"/>
      <c r="Q11" s="583"/>
      <c r="R11" s="583"/>
      <c r="S11" s="583"/>
      <c r="Y11" s="18"/>
      <c r="Z11" s="18"/>
      <c r="AB11" s="11"/>
      <c r="AC11" s="11"/>
      <c r="BB11" s="1" t="s">
        <v>2652</v>
      </c>
      <c r="BM11" s="582"/>
      <c r="BO11" s="583"/>
      <c r="BP11" s="583"/>
      <c r="BQ11" s="583"/>
      <c r="BR11" s="583"/>
      <c r="BS11" s="583"/>
      <c r="BY11" s="18"/>
      <c r="BZ11" s="18"/>
      <c r="CB11" s="11"/>
      <c r="CC11" s="11"/>
    </row>
    <row r="12" spans="2:81" ht="27" customHeight="1">
      <c r="B12" s="805" t="s">
        <v>2646</v>
      </c>
      <c r="C12" s="806"/>
      <c r="D12" s="806"/>
      <c r="E12" s="807"/>
      <c r="F12" s="808"/>
      <c r="G12" s="808"/>
      <c r="H12" s="808"/>
      <c r="I12" s="808"/>
      <c r="J12" s="809"/>
      <c r="M12" s="582"/>
      <c r="O12" s="583"/>
      <c r="P12" s="583"/>
      <c r="Q12" s="583"/>
      <c r="R12" s="583"/>
      <c r="S12" s="583"/>
      <c r="Y12" s="18"/>
      <c r="Z12" s="18"/>
      <c r="AB12" s="11"/>
      <c r="AC12" s="11"/>
      <c r="BB12" s="805" t="s">
        <v>2646</v>
      </c>
      <c r="BC12" s="806"/>
      <c r="BD12" s="806"/>
      <c r="BE12" s="807"/>
      <c r="BF12" s="808"/>
      <c r="BG12" s="808"/>
      <c r="BH12" s="808"/>
      <c r="BI12" s="808"/>
      <c r="BJ12" s="809"/>
      <c r="BM12" s="582"/>
      <c r="BO12" s="583"/>
      <c r="BP12" s="583"/>
      <c r="BQ12" s="583"/>
      <c r="BR12" s="583"/>
      <c r="BS12" s="583"/>
      <c r="BY12" s="18"/>
      <c r="BZ12" s="18"/>
      <c r="CB12" s="11"/>
      <c r="CC12" s="11"/>
    </row>
    <row r="13" spans="2:81" ht="27" customHeight="1">
      <c r="B13" s="7"/>
      <c r="C13" s="806" t="s">
        <v>2648</v>
      </c>
      <c r="D13" s="821"/>
      <c r="E13" s="822"/>
      <c r="F13" s="823"/>
      <c r="G13" s="823"/>
      <c r="H13" s="823"/>
      <c r="I13" s="823"/>
      <c r="J13" s="824"/>
      <c r="M13" s="582"/>
      <c r="O13" s="583"/>
      <c r="P13" s="583"/>
      <c r="Q13" s="583"/>
      <c r="R13" s="583"/>
      <c r="S13" s="583"/>
      <c r="Y13" s="18"/>
      <c r="Z13" s="18"/>
      <c r="AB13" s="11"/>
      <c r="AC13" s="11"/>
      <c r="BB13" s="7"/>
      <c r="BC13" s="806" t="s">
        <v>2648</v>
      </c>
      <c r="BD13" s="821"/>
      <c r="BE13" s="822"/>
      <c r="BF13" s="823"/>
      <c r="BG13" s="823"/>
      <c r="BH13" s="823"/>
      <c r="BI13" s="823"/>
      <c r="BJ13" s="824"/>
      <c r="BM13" s="582"/>
      <c r="BO13" s="583"/>
      <c r="BP13" s="583"/>
      <c r="BQ13" s="583"/>
      <c r="BR13" s="583"/>
      <c r="BS13" s="583"/>
      <c r="BY13" s="18"/>
      <c r="BZ13" s="18"/>
      <c r="CB13" s="11"/>
      <c r="CC13" s="11"/>
    </row>
    <row r="14" spans="2:81" ht="16.2" customHeight="1">
      <c r="B14" s="801" t="s">
        <v>2650</v>
      </c>
      <c r="C14" s="801"/>
      <c r="D14" s="801"/>
      <c r="E14" s="55" t="s">
        <v>20</v>
      </c>
      <c r="F14" s="55" t="s">
        <v>21</v>
      </c>
      <c r="G14" s="55" t="s">
        <v>22</v>
      </c>
      <c r="H14" s="55" t="s">
        <v>23</v>
      </c>
      <c r="I14" s="55" t="s">
        <v>24</v>
      </c>
      <c r="J14" s="55" t="s">
        <v>25</v>
      </c>
      <c r="O14" s="583"/>
      <c r="P14" s="583"/>
      <c r="Q14" s="583"/>
      <c r="R14" s="583"/>
      <c r="S14" s="583"/>
      <c r="Y14" s="18"/>
      <c r="Z14" s="18"/>
      <c r="AB14" s="11"/>
      <c r="AC14" s="11"/>
      <c r="BB14" s="801" t="s">
        <v>2650</v>
      </c>
      <c r="BC14" s="801"/>
      <c r="BD14" s="801"/>
      <c r="BE14" s="55" t="s">
        <v>20</v>
      </c>
      <c r="BF14" s="55" t="s">
        <v>21</v>
      </c>
      <c r="BG14" s="55" t="s">
        <v>22</v>
      </c>
      <c r="BH14" s="55" t="s">
        <v>23</v>
      </c>
      <c r="BI14" s="55" t="s">
        <v>24</v>
      </c>
      <c r="BJ14" s="55" t="s">
        <v>25</v>
      </c>
      <c r="BO14" s="583"/>
      <c r="BP14" s="583"/>
      <c r="BQ14" s="583"/>
      <c r="BR14" s="583"/>
      <c r="BS14" s="583"/>
      <c r="BY14" s="18"/>
      <c r="BZ14" s="18"/>
      <c r="CB14" s="11"/>
      <c r="CC14" s="11"/>
    </row>
    <row r="15" spans="2:81" ht="16.2" customHeight="1" thickBot="1">
      <c r="B15" s="801"/>
      <c r="C15" s="801"/>
      <c r="D15" s="801"/>
      <c r="E15" s="584"/>
      <c r="F15" s="584"/>
      <c r="G15" s="584"/>
      <c r="H15" s="584"/>
      <c r="I15" s="584"/>
      <c r="J15" s="584"/>
      <c r="O15" s="583"/>
      <c r="P15" s="583"/>
      <c r="Q15" s="583"/>
      <c r="R15" s="583"/>
      <c r="S15" s="583"/>
      <c r="Y15" s="18"/>
      <c r="Z15" s="18"/>
      <c r="AB15" s="11"/>
      <c r="AC15" s="11"/>
      <c r="BB15" s="801"/>
      <c r="BC15" s="801"/>
      <c r="BD15" s="801"/>
      <c r="BE15" s="584"/>
      <c r="BF15" s="584"/>
      <c r="BG15" s="584"/>
      <c r="BH15" s="584"/>
      <c r="BI15" s="584"/>
      <c r="BJ15" s="584"/>
      <c r="BO15" s="583"/>
      <c r="BP15" s="583"/>
      <c r="BQ15" s="583"/>
      <c r="BR15" s="583"/>
      <c r="BS15" s="583"/>
      <c r="BY15" s="18"/>
      <c r="BZ15" s="18"/>
      <c r="CB15" s="11"/>
      <c r="CC15" s="11"/>
    </row>
    <row r="16" spans="2:81" ht="16.2" customHeight="1" thickTop="1">
      <c r="B16" s="801"/>
      <c r="C16" s="801"/>
      <c r="D16" s="801"/>
      <c r="E16" s="586" t="s">
        <v>26</v>
      </c>
      <c r="F16" s="586" t="s">
        <v>27</v>
      </c>
      <c r="G16" s="586" t="s">
        <v>28</v>
      </c>
      <c r="H16" s="586" t="s">
        <v>29</v>
      </c>
      <c r="I16" s="586" t="s">
        <v>30</v>
      </c>
      <c r="J16" s="586" t="s">
        <v>31</v>
      </c>
      <c r="M16" s="582"/>
      <c r="O16" s="583"/>
      <c r="P16" s="583"/>
      <c r="Q16" s="583"/>
      <c r="R16" s="583"/>
      <c r="S16" s="583"/>
      <c r="Y16" s="18"/>
      <c r="Z16" s="18"/>
      <c r="AB16" s="11"/>
      <c r="AC16" s="11"/>
      <c r="BB16" s="801"/>
      <c r="BC16" s="801"/>
      <c r="BD16" s="801"/>
      <c r="BE16" s="586" t="s">
        <v>26</v>
      </c>
      <c r="BF16" s="586" t="s">
        <v>27</v>
      </c>
      <c r="BG16" s="586" t="s">
        <v>28</v>
      </c>
      <c r="BH16" s="586" t="s">
        <v>29</v>
      </c>
      <c r="BI16" s="586" t="s">
        <v>30</v>
      </c>
      <c r="BJ16" s="586" t="s">
        <v>31</v>
      </c>
      <c r="BM16" s="582"/>
      <c r="BO16" s="583"/>
      <c r="BP16" s="583"/>
      <c r="BQ16" s="583"/>
      <c r="BR16" s="583"/>
      <c r="BS16" s="583"/>
      <c r="BY16" s="18"/>
      <c r="BZ16" s="18"/>
      <c r="CB16" s="11"/>
      <c r="CC16" s="11"/>
    </row>
    <row r="17" spans="2:81" ht="16.2" customHeight="1">
      <c r="B17" s="801"/>
      <c r="C17" s="801"/>
      <c r="D17" s="801"/>
      <c r="E17" s="584"/>
      <c r="F17" s="584"/>
      <c r="G17" s="584"/>
      <c r="H17" s="584"/>
      <c r="I17" s="584"/>
      <c r="J17" s="584"/>
      <c r="O17" s="583"/>
      <c r="P17" s="583"/>
      <c r="Q17" s="583"/>
      <c r="R17" s="583"/>
      <c r="S17" s="583"/>
      <c r="Y17" s="18"/>
      <c r="Z17" s="18"/>
      <c r="AB17" s="11"/>
      <c r="AC17" s="11"/>
      <c r="BB17" s="801"/>
      <c r="BC17" s="801"/>
      <c r="BD17" s="801"/>
      <c r="BE17" s="584"/>
      <c r="BF17" s="584"/>
      <c r="BG17" s="584"/>
      <c r="BH17" s="584"/>
      <c r="BI17" s="584"/>
      <c r="BJ17" s="584"/>
      <c r="BO17" s="583"/>
      <c r="BP17" s="583"/>
      <c r="BQ17" s="583"/>
      <c r="BR17" s="583"/>
      <c r="BS17" s="583"/>
      <c r="BY17" s="18"/>
      <c r="BZ17" s="18"/>
      <c r="CB17" s="11"/>
      <c r="CC17" s="11"/>
    </row>
    <row r="18" spans="2:81" s="97" customFormat="1" ht="16.2" customHeight="1">
      <c r="C18" s="587"/>
      <c r="D18" s="587"/>
      <c r="E18" s="588"/>
      <c r="F18" s="588"/>
      <c r="G18" s="802" t="s">
        <v>2651</v>
      </c>
      <c r="H18" s="803"/>
      <c r="I18" s="804"/>
      <c r="J18" s="589">
        <f>IF(E15="",0,SUM(E15:J15,E17:J17))</f>
        <v>0</v>
      </c>
      <c r="L18" s="590"/>
      <c r="M18" s="590"/>
      <c r="N18" s="590"/>
      <c r="O18" s="591"/>
      <c r="P18" s="591"/>
      <c r="Q18" s="591"/>
      <c r="R18" s="591"/>
      <c r="S18" s="591"/>
      <c r="T18" s="590"/>
      <c r="U18" s="590"/>
      <c r="V18" s="590"/>
      <c r="W18" s="590"/>
      <c r="X18" s="590"/>
      <c r="Y18" s="590"/>
      <c r="Z18" s="590"/>
      <c r="AA18" s="592"/>
      <c r="AB18" s="592"/>
      <c r="AC18" s="592"/>
      <c r="BC18" s="587"/>
      <c r="BD18" s="587"/>
      <c r="BE18" s="588"/>
      <c r="BF18" s="588"/>
      <c r="BG18" s="802" t="s">
        <v>2651</v>
      </c>
      <c r="BH18" s="803"/>
      <c r="BI18" s="804"/>
      <c r="BJ18" s="589" t="str">
        <f>IF(BE15="","0",SUM(BE15:BJ15,BE17:BJ17))</f>
        <v>0</v>
      </c>
      <c r="BL18" s="590"/>
      <c r="BM18" s="590"/>
      <c r="BN18" s="590"/>
      <c r="BO18" s="591"/>
      <c r="BP18" s="591"/>
      <c r="BQ18" s="591"/>
      <c r="BR18" s="591"/>
      <c r="BS18" s="591"/>
      <c r="BT18" s="590"/>
      <c r="BU18" s="590"/>
      <c r="BV18" s="590"/>
      <c r="BW18" s="590"/>
      <c r="BX18" s="590"/>
      <c r="BY18" s="590"/>
      <c r="BZ18" s="590"/>
      <c r="CA18" s="592"/>
      <c r="CB18" s="592"/>
      <c r="CC18" s="592"/>
    </row>
    <row r="19" spans="2:81">
      <c r="G19" s="14"/>
      <c r="H19" s="14"/>
      <c r="I19" s="14"/>
      <c r="J19" s="14"/>
      <c r="BG19" s="14"/>
      <c r="BH19" s="14"/>
      <c r="BI19" s="14"/>
      <c r="BJ19" s="14"/>
    </row>
    <row r="20" spans="2:81" ht="15" customHeight="1">
      <c r="B20" s="1" t="s">
        <v>2653</v>
      </c>
      <c r="M20" s="582"/>
      <c r="O20" s="583"/>
      <c r="P20" s="583"/>
      <c r="Q20" s="583"/>
      <c r="R20" s="583"/>
      <c r="S20" s="583"/>
      <c r="Y20" s="18"/>
      <c r="Z20" s="18"/>
      <c r="AB20" s="11"/>
      <c r="AC20" s="11"/>
      <c r="BB20" s="1" t="s">
        <v>2653</v>
      </c>
      <c r="BM20" s="582"/>
      <c r="BO20" s="583"/>
      <c r="BP20" s="583"/>
      <c r="BQ20" s="583"/>
      <c r="BR20" s="583"/>
      <c r="BS20" s="583"/>
      <c r="BY20" s="18"/>
      <c r="BZ20" s="18"/>
      <c r="CB20" s="11"/>
      <c r="CC20" s="11"/>
    </row>
    <row r="21" spans="2:81" ht="27" customHeight="1">
      <c r="B21" s="805" t="s">
        <v>2646</v>
      </c>
      <c r="C21" s="806"/>
      <c r="D21" s="806"/>
      <c r="E21" s="807"/>
      <c r="F21" s="808"/>
      <c r="G21" s="808"/>
      <c r="H21" s="808"/>
      <c r="I21" s="808"/>
      <c r="J21" s="809"/>
      <c r="M21" s="582"/>
      <c r="O21" s="583"/>
      <c r="P21" s="583"/>
      <c r="Q21" s="583"/>
      <c r="R21" s="583"/>
      <c r="S21" s="583"/>
      <c r="Y21" s="18"/>
      <c r="Z21" s="18"/>
      <c r="AB21" s="11"/>
      <c r="AC21" s="11"/>
      <c r="BB21" s="805" t="s">
        <v>2646</v>
      </c>
      <c r="BC21" s="806"/>
      <c r="BD21" s="806"/>
      <c r="BE21" s="807"/>
      <c r="BF21" s="808"/>
      <c r="BG21" s="808"/>
      <c r="BH21" s="808"/>
      <c r="BI21" s="808"/>
      <c r="BJ21" s="809"/>
      <c r="BM21" s="582"/>
      <c r="BO21" s="583"/>
      <c r="BP21" s="583"/>
      <c r="BQ21" s="583"/>
      <c r="BR21" s="583"/>
      <c r="BS21" s="583"/>
      <c r="BY21" s="18"/>
      <c r="BZ21" s="18"/>
      <c r="CB21" s="11"/>
      <c r="CC21" s="11"/>
    </row>
    <row r="22" spans="2:81" ht="27" customHeight="1">
      <c r="B22" s="7"/>
      <c r="C22" s="813" t="s">
        <v>2648</v>
      </c>
      <c r="D22" s="814"/>
      <c r="E22" s="815"/>
      <c r="F22" s="816"/>
      <c r="G22" s="816"/>
      <c r="H22" s="816"/>
      <c r="I22" s="816"/>
      <c r="J22" s="817"/>
      <c r="M22" s="582"/>
      <c r="O22" s="583"/>
      <c r="P22" s="583"/>
      <c r="Q22" s="583"/>
      <c r="R22" s="583"/>
      <c r="S22" s="583"/>
      <c r="Y22" s="18"/>
      <c r="Z22" s="18"/>
      <c r="AB22" s="11"/>
      <c r="AC22" s="11"/>
      <c r="BB22" s="7"/>
      <c r="BC22" s="813" t="s">
        <v>2648</v>
      </c>
      <c r="BD22" s="814"/>
      <c r="BE22" s="815"/>
      <c r="BF22" s="816"/>
      <c r="BG22" s="816"/>
      <c r="BH22" s="816"/>
      <c r="BI22" s="816"/>
      <c r="BJ22" s="817"/>
      <c r="BM22" s="582"/>
      <c r="BO22" s="583"/>
      <c r="BP22" s="583"/>
      <c r="BQ22" s="583"/>
      <c r="BR22" s="583"/>
      <c r="BS22" s="583"/>
      <c r="BY22" s="18"/>
      <c r="BZ22" s="18"/>
      <c r="CB22" s="11"/>
      <c r="CC22" s="11"/>
    </row>
    <row r="23" spans="2:81" ht="16.2" customHeight="1">
      <c r="B23" s="801" t="s">
        <v>2650</v>
      </c>
      <c r="C23" s="801"/>
      <c r="D23" s="801"/>
      <c r="E23" s="55" t="s">
        <v>20</v>
      </c>
      <c r="F23" s="55" t="s">
        <v>21</v>
      </c>
      <c r="G23" s="55" t="s">
        <v>22</v>
      </c>
      <c r="H23" s="55" t="s">
        <v>23</v>
      </c>
      <c r="I23" s="55" t="s">
        <v>24</v>
      </c>
      <c r="J23" s="55" t="s">
        <v>25</v>
      </c>
      <c r="O23" s="583"/>
      <c r="P23" s="583"/>
      <c r="Q23" s="583"/>
      <c r="R23" s="583"/>
      <c r="S23" s="583"/>
      <c r="Y23" s="18"/>
      <c r="Z23" s="18"/>
      <c r="AB23" s="11"/>
      <c r="AC23" s="11"/>
      <c r="BB23" s="801" t="s">
        <v>2650</v>
      </c>
      <c r="BC23" s="801"/>
      <c r="BD23" s="801"/>
      <c r="BE23" s="55" t="s">
        <v>20</v>
      </c>
      <c r="BF23" s="55" t="s">
        <v>21</v>
      </c>
      <c r="BG23" s="55" t="s">
        <v>22</v>
      </c>
      <c r="BH23" s="55" t="s">
        <v>23</v>
      </c>
      <c r="BI23" s="55" t="s">
        <v>24</v>
      </c>
      <c r="BJ23" s="55" t="s">
        <v>25</v>
      </c>
      <c r="BO23" s="583"/>
      <c r="BP23" s="583"/>
      <c r="BQ23" s="583"/>
      <c r="BR23" s="583"/>
      <c r="BS23" s="583"/>
      <c r="BY23" s="18"/>
      <c r="BZ23" s="18"/>
      <c r="CB23" s="11"/>
      <c r="CC23" s="11"/>
    </row>
    <row r="24" spans="2:81" ht="16.2" customHeight="1" thickBot="1">
      <c r="B24" s="801"/>
      <c r="C24" s="801"/>
      <c r="D24" s="801"/>
      <c r="E24" s="584"/>
      <c r="F24" s="584"/>
      <c r="G24" s="584"/>
      <c r="H24" s="584"/>
      <c r="I24" s="584"/>
      <c r="J24" s="584"/>
      <c r="O24" s="583"/>
      <c r="P24" s="583"/>
      <c r="Q24" s="583"/>
      <c r="R24" s="583"/>
      <c r="S24" s="583"/>
      <c r="Y24" s="18"/>
      <c r="Z24" s="18"/>
      <c r="AB24" s="11"/>
      <c r="AC24" s="11"/>
      <c r="BB24" s="801"/>
      <c r="BC24" s="801"/>
      <c r="BD24" s="801"/>
      <c r="BE24" s="584"/>
      <c r="BF24" s="584"/>
      <c r="BG24" s="584"/>
      <c r="BH24" s="584"/>
      <c r="BI24" s="584"/>
      <c r="BJ24" s="584"/>
      <c r="BO24" s="583"/>
      <c r="BP24" s="583"/>
      <c r="BQ24" s="583"/>
      <c r="BR24" s="583"/>
      <c r="BS24" s="583"/>
      <c r="BY24" s="18"/>
      <c r="BZ24" s="18"/>
      <c r="CB24" s="11"/>
      <c r="CC24" s="11"/>
    </row>
    <row r="25" spans="2:81" ht="16.2" customHeight="1" thickTop="1">
      <c r="B25" s="801"/>
      <c r="C25" s="801"/>
      <c r="D25" s="801"/>
      <c r="E25" s="586" t="s">
        <v>26</v>
      </c>
      <c r="F25" s="586" t="s">
        <v>27</v>
      </c>
      <c r="G25" s="586" t="s">
        <v>28</v>
      </c>
      <c r="H25" s="586" t="s">
        <v>29</v>
      </c>
      <c r="I25" s="586" t="s">
        <v>30</v>
      </c>
      <c r="J25" s="586" t="s">
        <v>31</v>
      </c>
      <c r="M25" s="582"/>
      <c r="O25" s="583"/>
      <c r="P25" s="583"/>
      <c r="Q25" s="583"/>
      <c r="R25" s="583"/>
      <c r="S25" s="583"/>
      <c r="Y25" s="18"/>
      <c r="Z25" s="18"/>
      <c r="AB25" s="11"/>
      <c r="AC25" s="11"/>
      <c r="BB25" s="801"/>
      <c r="BC25" s="801"/>
      <c r="BD25" s="801"/>
      <c r="BE25" s="586" t="s">
        <v>26</v>
      </c>
      <c r="BF25" s="586" t="s">
        <v>27</v>
      </c>
      <c r="BG25" s="586" t="s">
        <v>28</v>
      </c>
      <c r="BH25" s="586" t="s">
        <v>29</v>
      </c>
      <c r="BI25" s="586" t="s">
        <v>30</v>
      </c>
      <c r="BJ25" s="586" t="s">
        <v>31</v>
      </c>
      <c r="BM25" s="582"/>
      <c r="BO25" s="583"/>
      <c r="BP25" s="583"/>
      <c r="BQ25" s="583"/>
      <c r="BR25" s="583"/>
      <c r="BS25" s="583"/>
      <c r="BY25" s="18"/>
      <c r="BZ25" s="18"/>
      <c r="CB25" s="11"/>
      <c r="CC25" s="11"/>
    </row>
    <row r="26" spans="2:81" ht="16.2" customHeight="1">
      <c r="B26" s="801"/>
      <c r="C26" s="801"/>
      <c r="D26" s="801"/>
      <c r="E26" s="584"/>
      <c r="F26" s="584"/>
      <c r="G26" s="584"/>
      <c r="H26" s="584"/>
      <c r="I26" s="584"/>
      <c r="J26" s="584"/>
      <c r="O26" s="583"/>
      <c r="P26" s="583"/>
      <c r="Q26" s="583"/>
      <c r="R26" s="583"/>
      <c r="S26" s="583"/>
      <c r="Y26" s="18"/>
      <c r="Z26" s="18"/>
      <c r="AB26" s="11"/>
      <c r="AC26" s="11"/>
      <c r="BB26" s="801"/>
      <c r="BC26" s="801"/>
      <c r="BD26" s="801"/>
      <c r="BE26" s="584"/>
      <c r="BF26" s="584"/>
      <c r="BG26" s="584"/>
      <c r="BH26" s="584"/>
      <c r="BI26" s="584"/>
      <c r="BJ26" s="584"/>
      <c r="BO26" s="583"/>
      <c r="BP26" s="583"/>
      <c r="BQ26" s="583"/>
      <c r="BR26" s="583"/>
      <c r="BS26" s="583"/>
      <c r="BY26" s="18"/>
      <c r="BZ26" s="18"/>
      <c r="CB26" s="11"/>
      <c r="CC26" s="11"/>
    </row>
    <row r="27" spans="2:81" s="97" customFormat="1" ht="16.2" customHeight="1">
      <c r="C27" s="587"/>
      <c r="D27" s="587"/>
      <c r="E27" s="588"/>
      <c r="F27" s="588"/>
      <c r="G27" s="802" t="s">
        <v>2651</v>
      </c>
      <c r="H27" s="803"/>
      <c r="I27" s="804"/>
      <c r="J27" s="589">
        <f>IF(E24="",0,SUM(E24:J24,E26:J26))</f>
        <v>0</v>
      </c>
      <c r="L27" s="590"/>
      <c r="M27" s="590"/>
      <c r="N27" s="590"/>
      <c r="O27" s="591"/>
      <c r="P27" s="591"/>
      <c r="Q27" s="591"/>
      <c r="R27" s="591"/>
      <c r="S27" s="591"/>
      <c r="T27" s="590"/>
      <c r="U27" s="590"/>
      <c r="V27" s="590"/>
      <c r="W27" s="590"/>
      <c r="X27" s="590"/>
      <c r="Y27" s="590"/>
      <c r="Z27" s="590"/>
      <c r="AA27" s="592"/>
      <c r="AB27" s="592"/>
      <c r="AC27" s="592"/>
      <c r="BC27" s="587"/>
      <c r="BD27" s="587"/>
      <c r="BE27" s="588"/>
      <c r="BF27" s="588"/>
      <c r="BG27" s="802" t="s">
        <v>2651</v>
      </c>
      <c r="BH27" s="803"/>
      <c r="BI27" s="804"/>
      <c r="BJ27" s="589" t="str">
        <f>IF(BE24="","0",SUM(BE24:BJ24,BE26:BJ26))</f>
        <v>0</v>
      </c>
      <c r="BL27" s="590"/>
      <c r="BM27" s="590"/>
      <c r="BN27" s="590"/>
      <c r="BO27" s="591"/>
      <c r="BP27" s="591"/>
      <c r="BQ27" s="591"/>
      <c r="BR27" s="591"/>
      <c r="BS27" s="591"/>
      <c r="BT27" s="590"/>
      <c r="BU27" s="590"/>
      <c r="BV27" s="590"/>
      <c r="BW27" s="590"/>
      <c r="BX27" s="590"/>
      <c r="BY27" s="590"/>
      <c r="BZ27" s="590"/>
      <c r="CA27" s="592"/>
      <c r="CB27" s="592"/>
      <c r="CC27" s="592"/>
    </row>
    <row r="28" spans="2:81">
      <c r="G28" s="14"/>
      <c r="H28" s="14"/>
      <c r="I28" s="14"/>
      <c r="J28" s="14"/>
      <c r="BG28" s="14"/>
      <c r="BH28" s="14"/>
      <c r="BI28" s="14"/>
      <c r="BJ28" s="14"/>
    </row>
    <row r="29" spans="2:81" ht="15" customHeight="1">
      <c r="B29" s="1" t="s">
        <v>2654</v>
      </c>
      <c r="M29" s="582"/>
      <c r="O29" s="583"/>
      <c r="P29" s="583"/>
      <c r="Q29" s="583"/>
      <c r="R29" s="583"/>
      <c r="S29" s="583"/>
      <c r="Y29" s="18"/>
      <c r="Z29" s="18"/>
      <c r="AB29" s="11"/>
      <c r="AC29" s="11"/>
      <c r="BB29" s="1" t="s">
        <v>2654</v>
      </c>
      <c r="BM29" s="582"/>
      <c r="BO29" s="583"/>
      <c r="BP29" s="583"/>
      <c r="BQ29" s="583"/>
      <c r="BR29" s="583"/>
      <c r="BS29" s="583"/>
      <c r="BY29" s="18"/>
      <c r="BZ29" s="18"/>
      <c r="CB29" s="11"/>
      <c r="CC29" s="11"/>
    </row>
    <row r="30" spans="2:81" ht="27" customHeight="1">
      <c r="B30" s="805" t="s">
        <v>2646</v>
      </c>
      <c r="C30" s="806"/>
      <c r="D30" s="806"/>
      <c r="E30" s="807"/>
      <c r="F30" s="808"/>
      <c r="G30" s="808"/>
      <c r="H30" s="808"/>
      <c r="I30" s="808"/>
      <c r="J30" s="809"/>
      <c r="M30" s="582"/>
      <c r="O30" s="583"/>
      <c r="P30" s="583"/>
      <c r="Q30" s="583"/>
      <c r="R30" s="583"/>
      <c r="S30" s="583"/>
      <c r="Y30" s="18"/>
      <c r="Z30" s="18"/>
      <c r="AB30" s="11"/>
      <c r="AC30" s="11"/>
      <c r="BB30" s="805" t="s">
        <v>2646</v>
      </c>
      <c r="BC30" s="806"/>
      <c r="BD30" s="806"/>
      <c r="BE30" s="807"/>
      <c r="BF30" s="808"/>
      <c r="BG30" s="808"/>
      <c r="BH30" s="808"/>
      <c r="BI30" s="808"/>
      <c r="BJ30" s="809"/>
      <c r="BM30" s="582"/>
      <c r="BO30" s="583"/>
      <c r="BP30" s="583"/>
      <c r="BQ30" s="583"/>
      <c r="BR30" s="583"/>
      <c r="BS30" s="583"/>
      <c r="BY30" s="18"/>
      <c r="BZ30" s="18"/>
      <c r="CB30" s="11"/>
      <c r="CC30" s="11"/>
    </row>
    <row r="31" spans="2:81" ht="27" customHeight="1">
      <c r="B31" s="7"/>
      <c r="C31" s="813" t="s">
        <v>2648</v>
      </c>
      <c r="D31" s="814"/>
      <c r="E31" s="815"/>
      <c r="F31" s="816"/>
      <c r="G31" s="816"/>
      <c r="H31" s="816"/>
      <c r="I31" s="816"/>
      <c r="J31" s="817"/>
      <c r="M31" s="582"/>
      <c r="O31" s="583"/>
      <c r="P31" s="583"/>
      <c r="Q31" s="583"/>
      <c r="R31" s="583"/>
      <c r="S31" s="583"/>
      <c r="Y31" s="18"/>
      <c r="Z31" s="18"/>
      <c r="AB31" s="11"/>
      <c r="AC31" s="11"/>
      <c r="BB31" s="7"/>
      <c r="BC31" s="813" t="s">
        <v>2648</v>
      </c>
      <c r="BD31" s="814"/>
      <c r="BE31" s="815"/>
      <c r="BF31" s="816"/>
      <c r="BG31" s="816"/>
      <c r="BH31" s="816"/>
      <c r="BI31" s="816"/>
      <c r="BJ31" s="817"/>
      <c r="BM31" s="582"/>
      <c r="BO31" s="583"/>
      <c r="BP31" s="583"/>
      <c r="BQ31" s="583"/>
      <c r="BR31" s="583"/>
      <c r="BS31" s="583"/>
      <c r="BY31" s="18"/>
      <c r="BZ31" s="18"/>
      <c r="CB31" s="11"/>
      <c r="CC31" s="11"/>
    </row>
    <row r="32" spans="2:81" ht="16.2" customHeight="1">
      <c r="B32" s="801" t="s">
        <v>2650</v>
      </c>
      <c r="C32" s="801"/>
      <c r="D32" s="801"/>
      <c r="E32" s="55" t="s">
        <v>20</v>
      </c>
      <c r="F32" s="55" t="s">
        <v>21</v>
      </c>
      <c r="G32" s="55" t="s">
        <v>22</v>
      </c>
      <c r="H32" s="55" t="s">
        <v>23</v>
      </c>
      <c r="I32" s="55" t="s">
        <v>24</v>
      </c>
      <c r="J32" s="55" t="s">
        <v>25</v>
      </c>
      <c r="O32" s="583"/>
      <c r="P32" s="583"/>
      <c r="Q32" s="583"/>
      <c r="R32" s="583"/>
      <c r="S32" s="583"/>
      <c r="Y32" s="18"/>
      <c r="Z32" s="18"/>
      <c r="AB32" s="11"/>
      <c r="AC32" s="11"/>
      <c r="BB32" s="801" t="s">
        <v>2650</v>
      </c>
      <c r="BC32" s="801"/>
      <c r="BD32" s="801"/>
      <c r="BE32" s="55" t="s">
        <v>20</v>
      </c>
      <c r="BF32" s="55" t="s">
        <v>21</v>
      </c>
      <c r="BG32" s="55" t="s">
        <v>22</v>
      </c>
      <c r="BH32" s="55" t="s">
        <v>23</v>
      </c>
      <c r="BI32" s="55" t="s">
        <v>24</v>
      </c>
      <c r="BJ32" s="55" t="s">
        <v>25</v>
      </c>
      <c r="BO32" s="583"/>
      <c r="BP32" s="583"/>
      <c r="BQ32" s="583"/>
      <c r="BR32" s="583"/>
      <c r="BS32" s="583"/>
      <c r="BY32" s="18"/>
      <c r="BZ32" s="18"/>
      <c r="CB32" s="11"/>
      <c r="CC32" s="11"/>
    </row>
    <row r="33" spans="2:81" ht="16.2" customHeight="1" thickBot="1">
      <c r="B33" s="801"/>
      <c r="C33" s="801"/>
      <c r="D33" s="801"/>
      <c r="E33" s="584"/>
      <c r="F33" s="584"/>
      <c r="G33" s="584"/>
      <c r="H33" s="584"/>
      <c r="I33" s="584"/>
      <c r="J33" s="584"/>
      <c r="O33" s="583"/>
      <c r="P33" s="583"/>
      <c r="Q33" s="583"/>
      <c r="R33" s="583"/>
      <c r="S33" s="583"/>
      <c r="Y33" s="18"/>
      <c r="Z33" s="18"/>
      <c r="AB33" s="11"/>
      <c r="AC33" s="11"/>
      <c r="BB33" s="801"/>
      <c r="BC33" s="801"/>
      <c r="BD33" s="801"/>
      <c r="BE33" s="584"/>
      <c r="BF33" s="584"/>
      <c r="BG33" s="584"/>
      <c r="BH33" s="584"/>
      <c r="BI33" s="584"/>
      <c r="BJ33" s="584"/>
      <c r="BO33" s="583"/>
      <c r="BP33" s="583"/>
      <c r="BQ33" s="583"/>
      <c r="BR33" s="583"/>
      <c r="BS33" s="583"/>
      <c r="BY33" s="18"/>
      <c r="BZ33" s="18"/>
      <c r="CB33" s="11"/>
      <c r="CC33" s="11"/>
    </row>
    <row r="34" spans="2:81" ht="16.2" customHeight="1" thickTop="1">
      <c r="B34" s="801"/>
      <c r="C34" s="801"/>
      <c r="D34" s="801"/>
      <c r="E34" s="586" t="s">
        <v>26</v>
      </c>
      <c r="F34" s="586" t="s">
        <v>27</v>
      </c>
      <c r="G34" s="586" t="s">
        <v>28</v>
      </c>
      <c r="H34" s="586" t="s">
        <v>29</v>
      </c>
      <c r="I34" s="586" t="s">
        <v>30</v>
      </c>
      <c r="J34" s="586" t="s">
        <v>31</v>
      </c>
      <c r="M34" s="582"/>
      <c r="O34" s="583"/>
      <c r="P34" s="583"/>
      <c r="Q34" s="583"/>
      <c r="R34" s="583"/>
      <c r="S34" s="583"/>
      <c r="Y34" s="18"/>
      <c r="Z34" s="18"/>
      <c r="AB34" s="11"/>
      <c r="AC34" s="11"/>
      <c r="BB34" s="801"/>
      <c r="BC34" s="801"/>
      <c r="BD34" s="801"/>
      <c r="BE34" s="586" t="s">
        <v>26</v>
      </c>
      <c r="BF34" s="586" t="s">
        <v>27</v>
      </c>
      <c r="BG34" s="586" t="s">
        <v>28</v>
      </c>
      <c r="BH34" s="586" t="s">
        <v>29</v>
      </c>
      <c r="BI34" s="586" t="s">
        <v>30</v>
      </c>
      <c r="BJ34" s="586" t="s">
        <v>31</v>
      </c>
      <c r="BM34" s="582"/>
      <c r="BO34" s="583"/>
      <c r="BP34" s="583"/>
      <c r="BQ34" s="583"/>
      <c r="BR34" s="583"/>
      <c r="BS34" s="583"/>
      <c r="BY34" s="18"/>
      <c r="BZ34" s="18"/>
      <c r="CB34" s="11"/>
      <c r="CC34" s="11"/>
    </row>
    <row r="35" spans="2:81" ht="16.2" customHeight="1">
      <c r="B35" s="801"/>
      <c r="C35" s="801"/>
      <c r="D35" s="801"/>
      <c r="E35" s="584"/>
      <c r="F35" s="584"/>
      <c r="G35" s="584"/>
      <c r="H35" s="584"/>
      <c r="I35" s="584"/>
      <c r="J35" s="584"/>
      <c r="O35" s="583"/>
      <c r="P35" s="583"/>
      <c r="Q35" s="583"/>
      <c r="R35" s="583"/>
      <c r="S35" s="583"/>
      <c r="Y35" s="18"/>
      <c r="Z35" s="18"/>
      <c r="AB35" s="11"/>
      <c r="AC35" s="11"/>
      <c r="BB35" s="801"/>
      <c r="BC35" s="801"/>
      <c r="BD35" s="801"/>
      <c r="BE35" s="584"/>
      <c r="BF35" s="584"/>
      <c r="BG35" s="584"/>
      <c r="BH35" s="584"/>
      <c r="BI35" s="584"/>
      <c r="BJ35" s="584"/>
      <c r="BO35" s="583"/>
      <c r="BP35" s="583"/>
      <c r="BQ35" s="583"/>
      <c r="BR35" s="583"/>
      <c r="BS35" s="583"/>
      <c r="BY35" s="18"/>
      <c r="BZ35" s="18"/>
      <c r="CB35" s="11"/>
      <c r="CC35" s="11"/>
    </row>
    <row r="36" spans="2:81" s="97" customFormat="1" ht="16.2" customHeight="1">
      <c r="C36" s="587"/>
      <c r="D36" s="587"/>
      <c r="E36" s="588"/>
      <c r="F36" s="588"/>
      <c r="G36" s="802" t="s">
        <v>2651</v>
      </c>
      <c r="H36" s="803"/>
      <c r="I36" s="804"/>
      <c r="J36" s="589">
        <f>IF(E33="",0,SUM(E33:J33,E35:J35))</f>
        <v>0</v>
      </c>
      <c r="L36" s="590"/>
      <c r="M36" s="590"/>
      <c r="N36" s="590"/>
      <c r="O36" s="591"/>
      <c r="P36" s="591"/>
      <c r="Q36" s="591"/>
      <c r="R36" s="591"/>
      <c r="S36" s="591"/>
      <c r="T36" s="590"/>
      <c r="U36" s="590"/>
      <c r="V36" s="590"/>
      <c r="W36" s="590"/>
      <c r="X36" s="590"/>
      <c r="Y36" s="590"/>
      <c r="Z36" s="590"/>
      <c r="AA36" s="592"/>
      <c r="AB36" s="592"/>
      <c r="AC36" s="592"/>
      <c r="BC36" s="587"/>
      <c r="BD36" s="587"/>
      <c r="BE36" s="588"/>
      <c r="BF36" s="588"/>
      <c r="BG36" s="802" t="s">
        <v>2651</v>
      </c>
      <c r="BH36" s="803"/>
      <c r="BI36" s="804"/>
      <c r="BJ36" s="589" t="str">
        <f>IF(BE33="","0",SUM(BE33:BJ33,BE35:BJ35))</f>
        <v>0</v>
      </c>
      <c r="BL36" s="590"/>
      <c r="BM36" s="590"/>
      <c r="BN36" s="590"/>
      <c r="BO36" s="591"/>
      <c r="BP36" s="591"/>
      <c r="BQ36" s="591"/>
      <c r="BR36" s="591"/>
      <c r="BS36" s="591"/>
      <c r="BT36" s="590"/>
      <c r="BU36" s="590"/>
      <c r="BV36" s="590"/>
      <c r="BW36" s="590"/>
      <c r="BX36" s="590"/>
      <c r="BY36" s="590"/>
      <c r="BZ36" s="590"/>
      <c r="CA36" s="592"/>
      <c r="CB36" s="592"/>
      <c r="CC36" s="592"/>
    </row>
    <row r="37" spans="2:81">
      <c r="G37" s="14"/>
      <c r="H37" s="14"/>
      <c r="I37" s="14"/>
      <c r="J37" s="14"/>
      <c r="BG37" s="14"/>
      <c r="BH37" s="14"/>
      <c r="BI37" s="14"/>
      <c r="BJ37" s="14"/>
    </row>
    <row r="38" spans="2:81" ht="15" customHeight="1">
      <c r="B38" s="1" t="s">
        <v>2655</v>
      </c>
      <c r="M38" s="582"/>
      <c r="O38" s="583"/>
      <c r="P38" s="583"/>
      <c r="Q38" s="583"/>
      <c r="R38" s="583"/>
      <c r="S38" s="583"/>
      <c r="Y38" s="18"/>
      <c r="Z38" s="18"/>
      <c r="AB38" s="11"/>
      <c r="AC38" s="11"/>
      <c r="BB38" s="1" t="s">
        <v>2655</v>
      </c>
      <c r="BM38" s="582"/>
      <c r="BO38" s="583"/>
      <c r="BP38" s="583"/>
      <c r="BQ38" s="583"/>
      <c r="BR38" s="583"/>
      <c r="BS38" s="583"/>
      <c r="BY38" s="18"/>
      <c r="BZ38" s="18"/>
      <c r="CB38" s="11"/>
      <c r="CC38" s="11"/>
    </row>
    <row r="39" spans="2:81" ht="27" customHeight="1">
      <c r="B39" s="805" t="s">
        <v>2646</v>
      </c>
      <c r="C39" s="806"/>
      <c r="D39" s="806"/>
      <c r="E39" s="807"/>
      <c r="F39" s="808"/>
      <c r="G39" s="808"/>
      <c r="H39" s="808"/>
      <c r="I39" s="808"/>
      <c r="J39" s="809"/>
      <c r="M39" s="582"/>
      <c r="O39" s="583"/>
      <c r="P39" s="583"/>
      <c r="Q39" s="583"/>
      <c r="R39" s="583"/>
      <c r="S39" s="583"/>
      <c r="Y39" s="18"/>
      <c r="Z39" s="18"/>
      <c r="AB39" s="11"/>
      <c r="AC39" s="11"/>
      <c r="BB39" s="805" t="s">
        <v>2646</v>
      </c>
      <c r="BC39" s="806"/>
      <c r="BD39" s="806"/>
      <c r="BE39" s="807"/>
      <c r="BF39" s="808"/>
      <c r="BG39" s="808"/>
      <c r="BH39" s="808"/>
      <c r="BI39" s="808"/>
      <c r="BJ39" s="809"/>
      <c r="BM39" s="582"/>
      <c r="BO39" s="583"/>
      <c r="BP39" s="583"/>
      <c r="BQ39" s="583"/>
      <c r="BR39" s="583"/>
      <c r="BS39" s="583"/>
      <c r="BY39" s="18"/>
      <c r="BZ39" s="18"/>
      <c r="CB39" s="11"/>
      <c r="CC39" s="11"/>
    </row>
    <row r="40" spans="2:81" ht="27" customHeight="1">
      <c r="B40" s="7"/>
      <c r="C40" s="813" t="s">
        <v>2648</v>
      </c>
      <c r="D40" s="814"/>
      <c r="E40" s="815"/>
      <c r="F40" s="816"/>
      <c r="G40" s="816"/>
      <c r="H40" s="816"/>
      <c r="I40" s="816"/>
      <c r="J40" s="817"/>
      <c r="M40" s="582"/>
      <c r="O40" s="583"/>
      <c r="P40" s="583"/>
      <c r="Q40" s="583"/>
      <c r="R40" s="583"/>
      <c r="S40" s="583"/>
      <c r="Y40" s="18"/>
      <c r="Z40" s="18"/>
      <c r="AB40" s="11"/>
      <c r="AC40" s="11"/>
      <c r="BB40" s="7"/>
      <c r="BC40" s="813" t="s">
        <v>2648</v>
      </c>
      <c r="BD40" s="814"/>
      <c r="BE40" s="815"/>
      <c r="BF40" s="816"/>
      <c r="BG40" s="816"/>
      <c r="BH40" s="816"/>
      <c r="BI40" s="816"/>
      <c r="BJ40" s="817"/>
      <c r="BM40" s="582"/>
      <c r="BO40" s="583"/>
      <c r="BP40" s="583"/>
      <c r="BQ40" s="583"/>
      <c r="BR40" s="583"/>
      <c r="BS40" s="583"/>
      <c r="BY40" s="18"/>
      <c r="BZ40" s="18"/>
      <c r="CB40" s="11"/>
      <c r="CC40" s="11"/>
    </row>
    <row r="41" spans="2:81" ht="16.2" customHeight="1">
      <c r="B41" s="801" t="s">
        <v>2650</v>
      </c>
      <c r="C41" s="801"/>
      <c r="D41" s="801"/>
      <c r="E41" s="55" t="s">
        <v>20</v>
      </c>
      <c r="F41" s="55" t="s">
        <v>21</v>
      </c>
      <c r="G41" s="55" t="s">
        <v>22</v>
      </c>
      <c r="H41" s="55" t="s">
        <v>23</v>
      </c>
      <c r="I41" s="55" t="s">
        <v>24</v>
      </c>
      <c r="J41" s="55" t="s">
        <v>25</v>
      </c>
      <c r="O41" s="583"/>
      <c r="P41" s="583"/>
      <c r="Q41" s="583"/>
      <c r="R41" s="583"/>
      <c r="S41" s="583"/>
      <c r="Y41" s="18"/>
      <c r="Z41" s="18"/>
      <c r="AB41" s="11"/>
      <c r="AC41" s="11"/>
      <c r="BB41" s="801" t="s">
        <v>2650</v>
      </c>
      <c r="BC41" s="801"/>
      <c r="BD41" s="801"/>
      <c r="BE41" s="55" t="s">
        <v>20</v>
      </c>
      <c r="BF41" s="55" t="s">
        <v>21</v>
      </c>
      <c r="BG41" s="55" t="s">
        <v>22</v>
      </c>
      <c r="BH41" s="55" t="s">
        <v>23</v>
      </c>
      <c r="BI41" s="55" t="s">
        <v>24</v>
      </c>
      <c r="BJ41" s="55" t="s">
        <v>25</v>
      </c>
      <c r="BO41" s="583"/>
      <c r="BP41" s="583"/>
      <c r="BQ41" s="583"/>
      <c r="BR41" s="583"/>
      <c r="BS41" s="583"/>
      <c r="BY41" s="18"/>
      <c r="BZ41" s="18"/>
      <c r="CB41" s="11"/>
      <c r="CC41" s="11"/>
    </row>
    <row r="42" spans="2:81" ht="16.2" customHeight="1" thickBot="1">
      <c r="B42" s="801"/>
      <c r="C42" s="801"/>
      <c r="D42" s="801"/>
      <c r="E42" s="584"/>
      <c r="F42" s="584"/>
      <c r="G42" s="584"/>
      <c r="H42" s="584"/>
      <c r="I42" s="584"/>
      <c r="J42" s="584"/>
      <c r="O42" s="583"/>
      <c r="P42" s="583"/>
      <c r="Q42" s="583"/>
      <c r="R42" s="583"/>
      <c r="S42" s="583"/>
      <c r="Y42" s="18"/>
      <c r="Z42" s="18"/>
      <c r="AB42" s="11"/>
      <c r="AC42" s="11"/>
      <c r="BB42" s="801"/>
      <c r="BC42" s="801"/>
      <c r="BD42" s="801"/>
      <c r="BE42" s="584"/>
      <c r="BF42" s="584"/>
      <c r="BG42" s="584"/>
      <c r="BH42" s="584"/>
      <c r="BI42" s="584"/>
      <c r="BJ42" s="584"/>
      <c r="BO42" s="583"/>
      <c r="BP42" s="583"/>
      <c r="BQ42" s="583"/>
      <c r="BR42" s="583"/>
      <c r="BS42" s="583"/>
      <c r="BY42" s="18"/>
      <c r="BZ42" s="18"/>
      <c r="CB42" s="11"/>
      <c r="CC42" s="11"/>
    </row>
    <row r="43" spans="2:81" ht="16.2" customHeight="1" thickTop="1">
      <c r="B43" s="801"/>
      <c r="C43" s="801"/>
      <c r="D43" s="801"/>
      <c r="E43" s="586" t="s">
        <v>26</v>
      </c>
      <c r="F43" s="586" t="s">
        <v>27</v>
      </c>
      <c r="G43" s="586" t="s">
        <v>28</v>
      </c>
      <c r="H43" s="586" t="s">
        <v>29</v>
      </c>
      <c r="I43" s="586" t="s">
        <v>30</v>
      </c>
      <c r="J43" s="586" t="s">
        <v>31</v>
      </c>
      <c r="M43" s="582"/>
      <c r="O43" s="583"/>
      <c r="P43" s="583"/>
      <c r="Q43" s="583"/>
      <c r="R43" s="583"/>
      <c r="S43" s="583"/>
      <c r="Y43" s="18"/>
      <c r="Z43" s="18"/>
      <c r="AB43" s="11"/>
      <c r="AC43" s="11"/>
      <c r="BB43" s="801"/>
      <c r="BC43" s="801"/>
      <c r="BD43" s="801"/>
      <c r="BE43" s="586" t="s">
        <v>26</v>
      </c>
      <c r="BF43" s="586" t="s">
        <v>27</v>
      </c>
      <c r="BG43" s="586" t="s">
        <v>28</v>
      </c>
      <c r="BH43" s="586" t="s">
        <v>29</v>
      </c>
      <c r="BI43" s="586" t="s">
        <v>30</v>
      </c>
      <c r="BJ43" s="586" t="s">
        <v>31</v>
      </c>
      <c r="BM43" s="582"/>
      <c r="BO43" s="583"/>
      <c r="BP43" s="583"/>
      <c r="BQ43" s="583"/>
      <c r="BR43" s="583"/>
      <c r="BS43" s="583"/>
      <c r="BY43" s="18"/>
      <c r="BZ43" s="18"/>
      <c r="CB43" s="11"/>
      <c r="CC43" s="11"/>
    </row>
    <row r="44" spans="2:81" ht="16.2" customHeight="1">
      <c r="B44" s="801"/>
      <c r="C44" s="801"/>
      <c r="D44" s="801"/>
      <c r="E44" s="584"/>
      <c r="F44" s="584"/>
      <c r="G44" s="584"/>
      <c r="H44" s="584"/>
      <c r="I44" s="584"/>
      <c r="J44" s="584"/>
      <c r="O44" s="583"/>
      <c r="P44" s="583"/>
      <c r="Q44" s="583"/>
      <c r="R44" s="583"/>
      <c r="S44" s="583"/>
      <c r="Y44" s="18"/>
      <c r="Z44" s="18"/>
      <c r="AB44" s="11"/>
      <c r="AC44" s="11"/>
      <c r="BB44" s="801"/>
      <c r="BC44" s="801"/>
      <c r="BD44" s="801"/>
      <c r="BE44" s="584"/>
      <c r="BF44" s="584"/>
      <c r="BG44" s="584"/>
      <c r="BH44" s="584"/>
      <c r="BI44" s="584"/>
      <c r="BJ44" s="584"/>
      <c r="BO44" s="583"/>
      <c r="BP44" s="583"/>
      <c r="BQ44" s="583"/>
      <c r="BR44" s="583"/>
      <c r="BS44" s="583"/>
      <c r="BY44" s="18"/>
      <c r="BZ44" s="18"/>
      <c r="CB44" s="11"/>
      <c r="CC44" s="11"/>
    </row>
    <row r="45" spans="2:81" s="97" customFormat="1" ht="16.2" customHeight="1">
      <c r="C45" s="587"/>
      <c r="D45" s="587"/>
      <c r="E45" s="588"/>
      <c r="F45" s="588"/>
      <c r="G45" s="802" t="s">
        <v>2651</v>
      </c>
      <c r="H45" s="803"/>
      <c r="I45" s="804"/>
      <c r="J45" s="589">
        <f>IF(E42="",0,SUM(E42:J42,E44:J44))</f>
        <v>0</v>
      </c>
      <c r="L45" s="590"/>
      <c r="M45" s="590"/>
      <c r="N45" s="590"/>
      <c r="O45" s="591"/>
      <c r="P45" s="591"/>
      <c r="Q45" s="591"/>
      <c r="R45" s="591"/>
      <c r="S45" s="591"/>
      <c r="T45" s="590"/>
      <c r="U45" s="590"/>
      <c r="V45" s="590"/>
      <c r="W45" s="590"/>
      <c r="X45" s="590"/>
      <c r="Y45" s="590"/>
      <c r="Z45" s="590"/>
      <c r="AA45" s="592"/>
      <c r="AB45" s="592"/>
      <c r="AC45" s="592"/>
      <c r="BC45" s="587"/>
      <c r="BD45" s="587"/>
      <c r="BE45" s="588"/>
      <c r="BF45" s="588"/>
      <c r="BG45" s="802" t="s">
        <v>2651</v>
      </c>
      <c r="BH45" s="803"/>
      <c r="BI45" s="804"/>
      <c r="BJ45" s="589" t="str">
        <f>IF(BE42="","0",SUM(BE42:BJ42,BE44:BJ44))</f>
        <v>0</v>
      </c>
      <c r="BL45" s="590"/>
      <c r="BM45" s="590"/>
      <c r="BN45" s="590"/>
      <c r="BO45" s="591"/>
      <c r="BP45" s="591"/>
      <c r="BQ45" s="591"/>
      <c r="BR45" s="591"/>
      <c r="BS45" s="591"/>
      <c r="BT45" s="590"/>
      <c r="BU45" s="590"/>
      <c r="BV45" s="590"/>
      <c r="BW45" s="590"/>
      <c r="BX45" s="590"/>
      <c r="BY45" s="590"/>
      <c r="BZ45" s="590"/>
      <c r="CA45" s="592"/>
      <c r="CB45" s="592"/>
      <c r="CC45" s="592"/>
    </row>
    <row r="46" spans="2:81">
      <c r="G46" s="14"/>
      <c r="H46" s="14"/>
      <c r="I46" s="14"/>
      <c r="J46" s="14"/>
      <c r="BG46" s="14"/>
      <c r="BH46" s="14"/>
      <c r="BI46" s="14"/>
      <c r="BJ46" s="14"/>
    </row>
    <row r="47" spans="2:81" ht="15" customHeight="1">
      <c r="B47" s="1" t="s">
        <v>2656</v>
      </c>
      <c r="M47" s="582"/>
      <c r="O47" s="583"/>
      <c r="P47" s="583"/>
      <c r="Q47" s="583"/>
      <c r="R47" s="583"/>
      <c r="S47" s="583"/>
      <c r="Y47" s="18"/>
      <c r="Z47" s="18"/>
      <c r="AB47" s="11"/>
      <c r="AC47" s="11"/>
      <c r="BB47" s="1" t="s">
        <v>2656</v>
      </c>
      <c r="BM47" s="582"/>
      <c r="BO47" s="583"/>
      <c r="BP47" s="583"/>
      <c r="BQ47" s="583"/>
      <c r="BR47" s="583"/>
      <c r="BS47" s="583"/>
      <c r="BY47" s="18"/>
      <c r="BZ47" s="18"/>
      <c r="CB47" s="11"/>
      <c r="CC47" s="11"/>
    </row>
    <row r="48" spans="2:81" ht="27" customHeight="1">
      <c r="B48" s="805" t="s">
        <v>2646</v>
      </c>
      <c r="C48" s="806"/>
      <c r="D48" s="806"/>
      <c r="E48" s="807"/>
      <c r="F48" s="808"/>
      <c r="G48" s="808"/>
      <c r="H48" s="808"/>
      <c r="I48" s="808"/>
      <c r="J48" s="809"/>
      <c r="M48" s="582"/>
      <c r="O48" s="583"/>
      <c r="P48" s="583"/>
      <c r="Q48" s="583"/>
      <c r="R48" s="583"/>
      <c r="S48" s="583"/>
      <c r="Y48" s="18"/>
      <c r="Z48" s="18"/>
      <c r="AB48" s="11"/>
      <c r="AC48" s="11"/>
      <c r="BB48" s="805" t="s">
        <v>2646</v>
      </c>
      <c r="BC48" s="806"/>
      <c r="BD48" s="806"/>
      <c r="BE48" s="807"/>
      <c r="BF48" s="808"/>
      <c r="BG48" s="808"/>
      <c r="BH48" s="808"/>
      <c r="BI48" s="808"/>
      <c r="BJ48" s="809"/>
      <c r="BM48" s="582"/>
      <c r="BO48" s="583"/>
      <c r="BP48" s="583"/>
      <c r="BQ48" s="583"/>
      <c r="BR48" s="583"/>
      <c r="BS48" s="583"/>
      <c r="BY48" s="18"/>
      <c r="BZ48" s="18"/>
      <c r="CB48" s="11"/>
      <c r="CC48" s="11"/>
    </row>
    <row r="49" spans="2:81" ht="27" customHeight="1">
      <c r="B49" s="7"/>
      <c r="C49" s="813" t="s">
        <v>2648</v>
      </c>
      <c r="D49" s="814"/>
      <c r="E49" s="815"/>
      <c r="F49" s="816"/>
      <c r="G49" s="816"/>
      <c r="H49" s="816"/>
      <c r="I49" s="816"/>
      <c r="J49" s="817"/>
      <c r="M49" s="582"/>
      <c r="O49" s="583"/>
      <c r="P49" s="583"/>
      <c r="Q49" s="583"/>
      <c r="R49" s="583"/>
      <c r="S49" s="583"/>
      <c r="Y49" s="18"/>
      <c r="Z49" s="18"/>
      <c r="AB49" s="11"/>
      <c r="AC49" s="11"/>
      <c r="BB49" s="7"/>
      <c r="BC49" s="813" t="s">
        <v>2648</v>
      </c>
      <c r="BD49" s="814"/>
      <c r="BE49" s="815"/>
      <c r="BF49" s="816"/>
      <c r="BG49" s="816"/>
      <c r="BH49" s="816"/>
      <c r="BI49" s="816"/>
      <c r="BJ49" s="817"/>
      <c r="BM49" s="582"/>
      <c r="BO49" s="583"/>
      <c r="BP49" s="583"/>
      <c r="BQ49" s="583"/>
      <c r="BR49" s="583"/>
      <c r="BS49" s="583"/>
      <c r="BY49" s="18"/>
      <c r="BZ49" s="18"/>
      <c r="CB49" s="11"/>
      <c r="CC49" s="11"/>
    </row>
    <row r="50" spans="2:81" ht="16.2" customHeight="1">
      <c r="B50" s="801" t="s">
        <v>2650</v>
      </c>
      <c r="C50" s="801"/>
      <c r="D50" s="801"/>
      <c r="E50" s="55" t="s">
        <v>20</v>
      </c>
      <c r="F50" s="55" t="s">
        <v>21</v>
      </c>
      <c r="G50" s="55" t="s">
        <v>22</v>
      </c>
      <c r="H50" s="55" t="s">
        <v>23</v>
      </c>
      <c r="I50" s="55" t="s">
        <v>24</v>
      </c>
      <c r="J50" s="55" t="s">
        <v>25</v>
      </c>
      <c r="O50" s="583"/>
      <c r="P50" s="583"/>
      <c r="Q50" s="583"/>
      <c r="R50" s="583"/>
      <c r="S50" s="583"/>
      <c r="Y50" s="18"/>
      <c r="Z50" s="18"/>
      <c r="AB50" s="11"/>
      <c r="AC50" s="11"/>
      <c r="BB50" s="801" t="s">
        <v>2650</v>
      </c>
      <c r="BC50" s="801"/>
      <c r="BD50" s="801"/>
      <c r="BE50" s="55" t="s">
        <v>20</v>
      </c>
      <c r="BF50" s="55" t="s">
        <v>21</v>
      </c>
      <c r="BG50" s="55" t="s">
        <v>22</v>
      </c>
      <c r="BH50" s="55" t="s">
        <v>23</v>
      </c>
      <c r="BI50" s="55" t="s">
        <v>24</v>
      </c>
      <c r="BJ50" s="55" t="s">
        <v>25</v>
      </c>
      <c r="BO50" s="583"/>
      <c r="BP50" s="583"/>
      <c r="BQ50" s="583"/>
      <c r="BR50" s="583"/>
      <c r="BS50" s="583"/>
      <c r="BY50" s="18"/>
      <c r="BZ50" s="18"/>
      <c r="CB50" s="11"/>
      <c r="CC50" s="11"/>
    </row>
    <row r="51" spans="2:81" ht="16.2" customHeight="1" thickBot="1">
      <c r="B51" s="801"/>
      <c r="C51" s="801"/>
      <c r="D51" s="801"/>
      <c r="E51" s="584"/>
      <c r="F51" s="584"/>
      <c r="G51" s="584"/>
      <c r="H51" s="584"/>
      <c r="I51" s="584"/>
      <c r="J51" s="584"/>
      <c r="O51" s="583"/>
      <c r="P51" s="583"/>
      <c r="Q51" s="583"/>
      <c r="R51" s="583"/>
      <c r="S51" s="583"/>
      <c r="Y51" s="18"/>
      <c r="Z51" s="18"/>
      <c r="AB51" s="11"/>
      <c r="AC51" s="11"/>
      <c r="BB51" s="801"/>
      <c r="BC51" s="801"/>
      <c r="BD51" s="801"/>
      <c r="BE51" s="584"/>
      <c r="BF51" s="584"/>
      <c r="BG51" s="584"/>
      <c r="BH51" s="584"/>
      <c r="BI51" s="584"/>
      <c r="BJ51" s="584"/>
      <c r="BO51" s="583"/>
      <c r="BP51" s="583"/>
      <c r="BQ51" s="583"/>
      <c r="BR51" s="583"/>
      <c r="BS51" s="583"/>
      <c r="BY51" s="18"/>
      <c r="BZ51" s="18"/>
      <c r="CB51" s="11"/>
      <c r="CC51" s="11"/>
    </row>
    <row r="52" spans="2:81" ht="16.2" customHeight="1" thickTop="1">
      <c r="B52" s="801"/>
      <c r="C52" s="801"/>
      <c r="D52" s="801"/>
      <c r="E52" s="586" t="s">
        <v>26</v>
      </c>
      <c r="F52" s="586" t="s">
        <v>27</v>
      </c>
      <c r="G52" s="586" t="s">
        <v>28</v>
      </c>
      <c r="H52" s="586" t="s">
        <v>29</v>
      </c>
      <c r="I52" s="586" t="s">
        <v>30</v>
      </c>
      <c r="J52" s="586" t="s">
        <v>31</v>
      </c>
      <c r="M52" s="582"/>
      <c r="O52" s="583"/>
      <c r="P52" s="583"/>
      <c r="Q52" s="583"/>
      <c r="R52" s="583"/>
      <c r="S52" s="583"/>
      <c r="Y52" s="18"/>
      <c r="Z52" s="18"/>
      <c r="AB52" s="11"/>
      <c r="AC52" s="11"/>
      <c r="BB52" s="801"/>
      <c r="BC52" s="801"/>
      <c r="BD52" s="801"/>
      <c r="BE52" s="586" t="s">
        <v>26</v>
      </c>
      <c r="BF52" s="586" t="s">
        <v>27</v>
      </c>
      <c r="BG52" s="586" t="s">
        <v>28</v>
      </c>
      <c r="BH52" s="586" t="s">
        <v>29</v>
      </c>
      <c r="BI52" s="586" t="s">
        <v>30</v>
      </c>
      <c r="BJ52" s="586" t="s">
        <v>31</v>
      </c>
      <c r="BM52" s="582"/>
      <c r="BO52" s="583"/>
      <c r="BP52" s="583"/>
      <c r="BQ52" s="583"/>
      <c r="BR52" s="583"/>
      <c r="BS52" s="583"/>
      <c r="BY52" s="18"/>
      <c r="BZ52" s="18"/>
      <c r="CB52" s="11"/>
      <c r="CC52" s="11"/>
    </row>
    <row r="53" spans="2:81" ht="16.2" customHeight="1">
      <c r="B53" s="801"/>
      <c r="C53" s="801"/>
      <c r="D53" s="801"/>
      <c r="E53" s="584"/>
      <c r="F53" s="584"/>
      <c r="G53" s="584"/>
      <c r="H53" s="584"/>
      <c r="I53" s="584"/>
      <c r="J53" s="584"/>
      <c r="O53" s="583"/>
      <c r="P53" s="583"/>
      <c r="Q53" s="583"/>
      <c r="R53" s="583"/>
      <c r="S53" s="583"/>
      <c r="Y53" s="18"/>
      <c r="Z53" s="18"/>
      <c r="AB53" s="11"/>
      <c r="AC53" s="11"/>
      <c r="BB53" s="801"/>
      <c r="BC53" s="801"/>
      <c r="BD53" s="801"/>
      <c r="BE53" s="584"/>
      <c r="BF53" s="584"/>
      <c r="BG53" s="584"/>
      <c r="BH53" s="584"/>
      <c r="BI53" s="584"/>
      <c r="BJ53" s="584"/>
      <c r="BO53" s="583"/>
      <c r="BP53" s="583"/>
      <c r="BQ53" s="583"/>
      <c r="BR53" s="583"/>
      <c r="BS53" s="583"/>
      <c r="BY53" s="18"/>
      <c r="BZ53" s="18"/>
      <c r="CB53" s="11"/>
      <c r="CC53" s="11"/>
    </row>
    <row r="54" spans="2:81" s="97" customFormat="1" ht="16.2" customHeight="1">
      <c r="C54" s="587"/>
      <c r="D54" s="587"/>
      <c r="E54" s="588"/>
      <c r="F54" s="588"/>
      <c r="G54" s="802" t="s">
        <v>2651</v>
      </c>
      <c r="H54" s="803"/>
      <c r="I54" s="804"/>
      <c r="J54" s="589">
        <f>IF(E51="",0,SUM(E51:J51,E53:J53))</f>
        <v>0</v>
      </c>
      <c r="L54" s="590"/>
      <c r="M54" s="590"/>
      <c r="N54" s="590"/>
      <c r="O54" s="591"/>
      <c r="P54" s="591"/>
      <c r="Q54" s="591"/>
      <c r="R54" s="591"/>
      <c r="S54" s="591"/>
      <c r="T54" s="590"/>
      <c r="U54" s="590"/>
      <c r="V54" s="590"/>
      <c r="W54" s="590"/>
      <c r="X54" s="590"/>
      <c r="Y54" s="590"/>
      <c r="Z54" s="590"/>
      <c r="AA54" s="592"/>
      <c r="AB54" s="592"/>
      <c r="AC54" s="592"/>
      <c r="BC54" s="587"/>
      <c r="BD54" s="587"/>
      <c r="BE54" s="588"/>
      <c r="BF54" s="588"/>
      <c r="BG54" s="802" t="s">
        <v>2651</v>
      </c>
      <c r="BH54" s="803"/>
      <c r="BI54" s="804"/>
      <c r="BJ54" s="589" t="str">
        <f>IF(BE51="","0",SUM(BE51:BJ51,BE53:BJ53))</f>
        <v>0</v>
      </c>
      <c r="BL54" s="590"/>
      <c r="BM54" s="590"/>
      <c r="BN54" s="590"/>
      <c r="BO54" s="591"/>
      <c r="BP54" s="591"/>
      <c r="BQ54" s="591"/>
      <c r="BR54" s="591"/>
      <c r="BS54" s="591"/>
      <c r="BT54" s="590"/>
      <c r="BU54" s="590"/>
      <c r="BV54" s="590"/>
      <c r="BW54" s="590"/>
      <c r="BX54" s="590"/>
      <c r="BY54" s="590"/>
      <c r="BZ54" s="590"/>
      <c r="CA54" s="592"/>
      <c r="CB54" s="592"/>
      <c r="CC54" s="592"/>
    </row>
    <row r="55" spans="2:81">
      <c r="G55" s="14"/>
      <c r="H55" s="14"/>
      <c r="I55" s="14"/>
      <c r="J55" s="14"/>
      <c r="BG55" s="14"/>
      <c r="BH55" s="14"/>
      <c r="BI55" s="14"/>
      <c r="BJ55" s="14"/>
    </row>
    <row r="56" spans="2:81" ht="15" customHeight="1">
      <c r="B56" s="1" t="s">
        <v>2657</v>
      </c>
      <c r="M56" s="582"/>
      <c r="O56" s="583"/>
      <c r="P56" s="583"/>
      <c r="Q56" s="583"/>
      <c r="R56" s="583"/>
      <c r="S56" s="583"/>
      <c r="Y56" s="18"/>
      <c r="Z56" s="18"/>
      <c r="AB56" s="11"/>
      <c r="AC56" s="11"/>
      <c r="BB56" s="1" t="s">
        <v>2657</v>
      </c>
      <c r="BM56" s="582"/>
      <c r="BO56" s="583"/>
      <c r="BP56" s="583"/>
      <c r="BQ56" s="583"/>
      <c r="BR56" s="583"/>
      <c r="BS56" s="583"/>
      <c r="BY56" s="18"/>
      <c r="BZ56" s="18"/>
      <c r="CB56" s="11"/>
      <c r="CC56" s="11"/>
    </row>
    <row r="57" spans="2:81" ht="27" customHeight="1">
      <c r="B57" s="805" t="s">
        <v>2646</v>
      </c>
      <c r="C57" s="806"/>
      <c r="D57" s="806"/>
      <c r="E57" s="807"/>
      <c r="F57" s="808"/>
      <c r="G57" s="808"/>
      <c r="H57" s="808"/>
      <c r="I57" s="808"/>
      <c r="J57" s="809"/>
      <c r="M57" s="582"/>
      <c r="O57" s="583"/>
      <c r="P57" s="583"/>
      <c r="Q57" s="583"/>
      <c r="R57" s="583"/>
      <c r="S57" s="583"/>
      <c r="Y57" s="18"/>
      <c r="Z57" s="18"/>
      <c r="AB57" s="11"/>
      <c r="AC57" s="11"/>
      <c r="BB57" s="805" t="s">
        <v>2646</v>
      </c>
      <c r="BC57" s="806"/>
      <c r="BD57" s="806"/>
      <c r="BE57" s="807"/>
      <c r="BF57" s="808"/>
      <c r="BG57" s="808"/>
      <c r="BH57" s="808"/>
      <c r="BI57" s="808"/>
      <c r="BJ57" s="809"/>
      <c r="BM57" s="582"/>
      <c r="BO57" s="583"/>
      <c r="BP57" s="583"/>
      <c r="BQ57" s="583"/>
      <c r="BR57" s="583"/>
      <c r="BS57" s="583"/>
      <c r="BY57" s="18"/>
      <c r="BZ57" s="18"/>
      <c r="CB57" s="11"/>
      <c r="CC57" s="11"/>
    </row>
    <row r="58" spans="2:81" ht="27" customHeight="1">
      <c r="B58" s="7"/>
      <c r="C58" s="813" t="s">
        <v>2648</v>
      </c>
      <c r="D58" s="814"/>
      <c r="E58" s="815"/>
      <c r="F58" s="816"/>
      <c r="G58" s="816"/>
      <c r="H58" s="816"/>
      <c r="I58" s="816"/>
      <c r="J58" s="817"/>
      <c r="M58" s="582"/>
      <c r="O58" s="583"/>
      <c r="P58" s="583"/>
      <c r="Q58" s="583"/>
      <c r="R58" s="583"/>
      <c r="S58" s="583"/>
      <c r="Y58" s="18"/>
      <c r="Z58" s="18"/>
      <c r="AB58" s="11"/>
      <c r="AC58" s="11"/>
      <c r="BB58" s="7"/>
      <c r="BC58" s="813" t="s">
        <v>2648</v>
      </c>
      <c r="BD58" s="814"/>
      <c r="BE58" s="815"/>
      <c r="BF58" s="816"/>
      <c r="BG58" s="816"/>
      <c r="BH58" s="816"/>
      <c r="BI58" s="816"/>
      <c r="BJ58" s="817"/>
      <c r="BM58" s="582"/>
      <c r="BO58" s="583"/>
      <c r="BP58" s="583"/>
      <c r="BQ58" s="583"/>
      <c r="BR58" s="583"/>
      <c r="BS58" s="583"/>
      <c r="BY58" s="18"/>
      <c r="BZ58" s="18"/>
      <c r="CB58" s="11"/>
      <c r="CC58" s="11"/>
    </row>
    <row r="59" spans="2:81" ht="16.2" customHeight="1">
      <c r="B59" s="801" t="s">
        <v>2650</v>
      </c>
      <c r="C59" s="801"/>
      <c r="D59" s="801"/>
      <c r="E59" s="55" t="s">
        <v>20</v>
      </c>
      <c r="F59" s="55" t="s">
        <v>21</v>
      </c>
      <c r="G59" s="55" t="s">
        <v>22</v>
      </c>
      <c r="H59" s="55" t="s">
        <v>23</v>
      </c>
      <c r="I59" s="55" t="s">
        <v>24</v>
      </c>
      <c r="J59" s="55" t="s">
        <v>25</v>
      </c>
      <c r="O59" s="583"/>
      <c r="P59" s="583"/>
      <c r="Q59" s="583"/>
      <c r="R59" s="583"/>
      <c r="S59" s="583"/>
      <c r="Y59" s="18"/>
      <c r="Z59" s="18"/>
      <c r="AB59" s="11"/>
      <c r="AC59" s="11"/>
      <c r="BB59" s="801" t="s">
        <v>2650</v>
      </c>
      <c r="BC59" s="801"/>
      <c r="BD59" s="801"/>
      <c r="BE59" s="55" t="s">
        <v>20</v>
      </c>
      <c r="BF59" s="55" t="s">
        <v>21</v>
      </c>
      <c r="BG59" s="55" t="s">
        <v>22</v>
      </c>
      <c r="BH59" s="55" t="s">
        <v>23</v>
      </c>
      <c r="BI59" s="55" t="s">
        <v>24</v>
      </c>
      <c r="BJ59" s="55" t="s">
        <v>25</v>
      </c>
      <c r="BO59" s="583"/>
      <c r="BP59" s="583"/>
      <c r="BQ59" s="583"/>
      <c r="BR59" s="583"/>
      <c r="BS59" s="583"/>
      <c r="BY59" s="18"/>
      <c r="BZ59" s="18"/>
      <c r="CB59" s="11"/>
      <c r="CC59" s="11"/>
    </row>
    <row r="60" spans="2:81" ht="16.2" customHeight="1" thickBot="1">
      <c r="B60" s="801"/>
      <c r="C60" s="801"/>
      <c r="D60" s="801"/>
      <c r="E60" s="584"/>
      <c r="F60" s="584"/>
      <c r="G60" s="584"/>
      <c r="H60" s="584"/>
      <c r="I60" s="584"/>
      <c r="J60" s="584"/>
      <c r="O60" s="583"/>
      <c r="P60" s="583"/>
      <c r="Q60" s="583"/>
      <c r="R60" s="583"/>
      <c r="S60" s="583"/>
      <c r="Y60" s="18"/>
      <c r="Z60" s="18"/>
      <c r="AB60" s="11"/>
      <c r="AC60" s="11"/>
      <c r="BB60" s="801"/>
      <c r="BC60" s="801"/>
      <c r="BD60" s="801"/>
      <c r="BE60" s="584"/>
      <c r="BF60" s="584"/>
      <c r="BG60" s="584"/>
      <c r="BH60" s="584"/>
      <c r="BI60" s="584"/>
      <c r="BJ60" s="584"/>
      <c r="BO60" s="583"/>
      <c r="BP60" s="583"/>
      <c r="BQ60" s="583"/>
      <c r="BR60" s="583"/>
      <c r="BS60" s="583"/>
      <c r="BY60" s="18"/>
      <c r="BZ60" s="18"/>
      <c r="CB60" s="11"/>
      <c r="CC60" s="11"/>
    </row>
    <row r="61" spans="2:81" ht="16.2" customHeight="1" thickTop="1">
      <c r="B61" s="801"/>
      <c r="C61" s="801"/>
      <c r="D61" s="801"/>
      <c r="E61" s="586" t="s">
        <v>26</v>
      </c>
      <c r="F61" s="586" t="s">
        <v>27</v>
      </c>
      <c r="G61" s="586" t="s">
        <v>28</v>
      </c>
      <c r="H61" s="586" t="s">
        <v>29</v>
      </c>
      <c r="I61" s="586" t="s">
        <v>30</v>
      </c>
      <c r="J61" s="586" t="s">
        <v>31</v>
      </c>
      <c r="M61" s="582"/>
      <c r="O61" s="583"/>
      <c r="P61" s="583"/>
      <c r="Q61" s="583"/>
      <c r="R61" s="583"/>
      <c r="S61" s="583"/>
      <c r="Y61" s="18"/>
      <c r="Z61" s="18"/>
      <c r="AB61" s="11"/>
      <c r="AC61" s="11"/>
      <c r="BB61" s="801"/>
      <c r="BC61" s="801"/>
      <c r="BD61" s="801"/>
      <c r="BE61" s="586" t="s">
        <v>26</v>
      </c>
      <c r="BF61" s="586" t="s">
        <v>27</v>
      </c>
      <c r="BG61" s="586" t="s">
        <v>28</v>
      </c>
      <c r="BH61" s="586" t="s">
        <v>29</v>
      </c>
      <c r="BI61" s="586" t="s">
        <v>30</v>
      </c>
      <c r="BJ61" s="586" t="s">
        <v>31</v>
      </c>
      <c r="BM61" s="582"/>
      <c r="BO61" s="583"/>
      <c r="BP61" s="583"/>
      <c r="BQ61" s="583"/>
      <c r="BR61" s="583"/>
      <c r="BS61" s="583"/>
      <c r="BY61" s="18"/>
      <c r="BZ61" s="18"/>
      <c r="CB61" s="11"/>
      <c r="CC61" s="11"/>
    </row>
    <row r="62" spans="2:81" ht="16.2" customHeight="1">
      <c r="B62" s="801"/>
      <c r="C62" s="801"/>
      <c r="D62" s="801"/>
      <c r="E62" s="584"/>
      <c r="F62" s="584"/>
      <c r="G62" s="584"/>
      <c r="H62" s="584"/>
      <c r="I62" s="584"/>
      <c r="J62" s="584"/>
      <c r="O62" s="583"/>
      <c r="P62" s="583"/>
      <c r="Q62" s="583"/>
      <c r="R62" s="583"/>
      <c r="S62" s="583"/>
      <c r="Y62" s="18"/>
      <c r="Z62" s="18"/>
      <c r="AB62" s="11"/>
      <c r="AC62" s="11"/>
      <c r="BB62" s="801"/>
      <c r="BC62" s="801"/>
      <c r="BD62" s="801"/>
      <c r="BE62" s="584"/>
      <c r="BF62" s="584"/>
      <c r="BG62" s="584"/>
      <c r="BH62" s="584"/>
      <c r="BI62" s="584"/>
      <c r="BJ62" s="584"/>
      <c r="BO62" s="583"/>
      <c r="BP62" s="583"/>
      <c r="BQ62" s="583"/>
      <c r="BR62" s="583"/>
      <c r="BS62" s="583"/>
      <c r="BY62" s="18"/>
      <c r="BZ62" s="18"/>
      <c r="CB62" s="11"/>
      <c r="CC62" s="11"/>
    </row>
    <row r="63" spans="2:81" s="97" customFormat="1" ht="16.2" customHeight="1">
      <c r="C63" s="587"/>
      <c r="D63" s="587"/>
      <c r="E63" s="588"/>
      <c r="F63" s="588"/>
      <c r="G63" s="802" t="s">
        <v>2651</v>
      </c>
      <c r="H63" s="803"/>
      <c r="I63" s="804"/>
      <c r="J63" s="589">
        <f>IF(E60="",0,SUM(E60:J60,E62:J62))</f>
        <v>0</v>
      </c>
      <c r="L63" s="590"/>
      <c r="M63" s="590"/>
      <c r="N63" s="590"/>
      <c r="O63" s="591"/>
      <c r="P63" s="591"/>
      <c r="Q63" s="591"/>
      <c r="R63" s="591"/>
      <c r="S63" s="591"/>
      <c r="T63" s="590"/>
      <c r="U63" s="590"/>
      <c r="V63" s="590"/>
      <c r="W63" s="590"/>
      <c r="X63" s="590"/>
      <c r="Y63" s="590"/>
      <c r="Z63" s="590"/>
      <c r="AA63" s="592"/>
      <c r="AB63" s="592"/>
      <c r="AC63" s="592"/>
      <c r="BC63" s="587"/>
      <c r="BD63" s="587"/>
      <c r="BE63" s="588"/>
      <c r="BF63" s="588"/>
      <c r="BG63" s="802" t="s">
        <v>2651</v>
      </c>
      <c r="BH63" s="803"/>
      <c r="BI63" s="804"/>
      <c r="BJ63" s="589" t="str">
        <f>IF(BE60="","0",SUM(BE60:BJ60,BE62:BJ62))</f>
        <v>0</v>
      </c>
      <c r="BL63" s="590"/>
      <c r="BM63" s="590"/>
      <c r="BN63" s="590"/>
      <c r="BO63" s="591"/>
      <c r="BP63" s="591"/>
      <c r="BQ63" s="591"/>
      <c r="BR63" s="591"/>
      <c r="BS63" s="591"/>
      <c r="BT63" s="590"/>
      <c r="BU63" s="590"/>
      <c r="BV63" s="590"/>
      <c r="BW63" s="590"/>
      <c r="BX63" s="590"/>
      <c r="BY63" s="590"/>
      <c r="BZ63" s="590"/>
      <c r="CA63" s="592"/>
      <c r="CB63" s="592"/>
      <c r="CC63" s="592"/>
    </row>
    <row r="64" spans="2:81">
      <c r="G64" s="14"/>
      <c r="H64" s="14"/>
      <c r="I64" s="14"/>
      <c r="J64" s="14"/>
      <c r="BG64" s="14"/>
      <c r="BH64" s="14"/>
      <c r="BI64" s="14"/>
      <c r="BJ64" s="14"/>
    </row>
    <row r="65" spans="2:81" ht="15" customHeight="1">
      <c r="B65" s="1" t="s">
        <v>2658</v>
      </c>
      <c r="M65" s="582"/>
      <c r="O65" s="583"/>
      <c r="P65" s="583"/>
      <c r="Q65" s="583"/>
      <c r="R65" s="583"/>
      <c r="S65" s="583"/>
      <c r="Y65" s="18"/>
      <c r="Z65" s="18"/>
      <c r="AB65" s="11"/>
      <c r="AC65" s="11"/>
      <c r="BB65" s="1" t="s">
        <v>2658</v>
      </c>
      <c r="BM65" s="582"/>
      <c r="BO65" s="583"/>
      <c r="BP65" s="583"/>
      <c r="BQ65" s="583"/>
      <c r="BR65" s="583"/>
      <c r="BS65" s="583"/>
      <c r="BY65" s="18"/>
      <c r="BZ65" s="18"/>
      <c r="CB65" s="11"/>
      <c r="CC65" s="11"/>
    </row>
    <row r="66" spans="2:81" ht="27" customHeight="1">
      <c r="B66" s="805" t="s">
        <v>2646</v>
      </c>
      <c r="C66" s="806"/>
      <c r="D66" s="806"/>
      <c r="E66" s="807"/>
      <c r="F66" s="808"/>
      <c r="G66" s="808"/>
      <c r="H66" s="808"/>
      <c r="I66" s="808"/>
      <c r="J66" s="809"/>
      <c r="M66" s="582"/>
      <c r="O66" s="583"/>
      <c r="P66" s="583"/>
      <c r="Q66" s="583"/>
      <c r="R66" s="583"/>
      <c r="S66" s="583"/>
      <c r="Y66" s="18"/>
      <c r="Z66" s="18"/>
      <c r="AB66" s="11"/>
      <c r="AC66" s="11"/>
      <c r="BB66" s="805" t="s">
        <v>2646</v>
      </c>
      <c r="BC66" s="806"/>
      <c r="BD66" s="806"/>
      <c r="BE66" s="807"/>
      <c r="BF66" s="808"/>
      <c r="BG66" s="808"/>
      <c r="BH66" s="808"/>
      <c r="BI66" s="808"/>
      <c r="BJ66" s="809"/>
      <c r="BM66" s="582"/>
      <c r="BO66" s="583"/>
      <c r="BP66" s="583"/>
      <c r="BQ66" s="583"/>
      <c r="BR66" s="583"/>
      <c r="BS66" s="583"/>
      <c r="BY66" s="18"/>
      <c r="BZ66" s="18"/>
      <c r="CB66" s="11"/>
      <c r="CC66" s="11"/>
    </row>
    <row r="67" spans="2:81" ht="27" customHeight="1">
      <c r="B67" s="7"/>
      <c r="C67" s="813" t="s">
        <v>2648</v>
      </c>
      <c r="D67" s="814"/>
      <c r="E67" s="815"/>
      <c r="F67" s="816"/>
      <c r="G67" s="816"/>
      <c r="H67" s="816"/>
      <c r="I67" s="816"/>
      <c r="J67" s="817"/>
      <c r="M67" s="582"/>
      <c r="O67" s="583"/>
      <c r="P67" s="583"/>
      <c r="Q67" s="583"/>
      <c r="R67" s="583"/>
      <c r="S67" s="583"/>
      <c r="Y67" s="18"/>
      <c r="Z67" s="18"/>
      <c r="AB67" s="11"/>
      <c r="AC67" s="11"/>
      <c r="BB67" s="7"/>
      <c r="BC67" s="813" t="s">
        <v>2648</v>
      </c>
      <c r="BD67" s="814"/>
      <c r="BE67" s="815"/>
      <c r="BF67" s="816"/>
      <c r="BG67" s="816"/>
      <c r="BH67" s="816"/>
      <c r="BI67" s="816"/>
      <c r="BJ67" s="817"/>
      <c r="BM67" s="582"/>
      <c r="BO67" s="583"/>
      <c r="BP67" s="583"/>
      <c r="BQ67" s="583"/>
      <c r="BR67" s="583"/>
      <c r="BS67" s="583"/>
      <c r="BY67" s="18"/>
      <c r="BZ67" s="18"/>
      <c r="CB67" s="11"/>
      <c r="CC67" s="11"/>
    </row>
    <row r="68" spans="2:81" ht="16.2" customHeight="1">
      <c r="B68" s="801" t="s">
        <v>2650</v>
      </c>
      <c r="C68" s="801"/>
      <c r="D68" s="801"/>
      <c r="E68" s="55" t="s">
        <v>20</v>
      </c>
      <c r="F68" s="55" t="s">
        <v>21</v>
      </c>
      <c r="G68" s="55" t="s">
        <v>22</v>
      </c>
      <c r="H68" s="55" t="s">
        <v>23</v>
      </c>
      <c r="I68" s="55" t="s">
        <v>24</v>
      </c>
      <c r="J68" s="55" t="s">
        <v>25</v>
      </c>
      <c r="O68" s="583"/>
      <c r="P68" s="583"/>
      <c r="Q68" s="583"/>
      <c r="R68" s="583"/>
      <c r="S68" s="583"/>
      <c r="Y68" s="18"/>
      <c r="Z68" s="18"/>
      <c r="AB68" s="11"/>
      <c r="AC68" s="11"/>
      <c r="BB68" s="801" t="s">
        <v>2650</v>
      </c>
      <c r="BC68" s="801"/>
      <c r="BD68" s="801"/>
      <c r="BE68" s="55" t="s">
        <v>20</v>
      </c>
      <c r="BF68" s="55" t="s">
        <v>21</v>
      </c>
      <c r="BG68" s="55" t="s">
        <v>22</v>
      </c>
      <c r="BH68" s="55" t="s">
        <v>23</v>
      </c>
      <c r="BI68" s="55" t="s">
        <v>24</v>
      </c>
      <c r="BJ68" s="55" t="s">
        <v>25</v>
      </c>
      <c r="BO68" s="583"/>
      <c r="BP68" s="583"/>
      <c r="BQ68" s="583"/>
      <c r="BR68" s="583"/>
      <c r="BS68" s="583"/>
      <c r="BY68" s="18"/>
      <c r="BZ68" s="18"/>
      <c r="CB68" s="11"/>
      <c r="CC68" s="11"/>
    </row>
    <row r="69" spans="2:81" ht="16.2" customHeight="1" thickBot="1">
      <c r="B69" s="801"/>
      <c r="C69" s="801"/>
      <c r="D69" s="801"/>
      <c r="E69" s="584"/>
      <c r="F69" s="584"/>
      <c r="G69" s="584"/>
      <c r="H69" s="584"/>
      <c r="I69" s="584"/>
      <c r="J69" s="584"/>
      <c r="O69" s="583"/>
      <c r="P69" s="583"/>
      <c r="Q69" s="583"/>
      <c r="R69" s="583"/>
      <c r="S69" s="583"/>
      <c r="Y69" s="18"/>
      <c r="Z69" s="18"/>
      <c r="AB69" s="11"/>
      <c r="AC69" s="11"/>
      <c r="BB69" s="801"/>
      <c r="BC69" s="801"/>
      <c r="BD69" s="801"/>
      <c r="BE69" s="584"/>
      <c r="BF69" s="584"/>
      <c r="BG69" s="584"/>
      <c r="BH69" s="584"/>
      <c r="BI69" s="584"/>
      <c r="BJ69" s="584"/>
      <c r="BO69" s="583"/>
      <c r="BP69" s="583"/>
      <c r="BQ69" s="583"/>
      <c r="BR69" s="583"/>
      <c r="BS69" s="583"/>
      <c r="BY69" s="18"/>
      <c r="BZ69" s="18"/>
      <c r="CB69" s="11"/>
      <c r="CC69" s="11"/>
    </row>
    <row r="70" spans="2:81" ht="16.2" customHeight="1" thickTop="1">
      <c r="B70" s="801"/>
      <c r="C70" s="801"/>
      <c r="D70" s="801"/>
      <c r="E70" s="586" t="s">
        <v>26</v>
      </c>
      <c r="F70" s="586" t="s">
        <v>27</v>
      </c>
      <c r="G70" s="586" t="s">
        <v>28</v>
      </c>
      <c r="H70" s="586" t="s">
        <v>29</v>
      </c>
      <c r="I70" s="586" t="s">
        <v>30</v>
      </c>
      <c r="J70" s="586" t="s">
        <v>31</v>
      </c>
      <c r="M70" s="582"/>
      <c r="O70" s="583"/>
      <c r="P70" s="583"/>
      <c r="Q70" s="583"/>
      <c r="R70" s="583"/>
      <c r="S70" s="583"/>
      <c r="Y70" s="18"/>
      <c r="Z70" s="18"/>
      <c r="AB70" s="11"/>
      <c r="AC70" s="11"/>
      <c r="BB70" s="801"/>
      <c r="BC70" s="801"/>
      <c r="BD70" s="801"/>
      <c r="BE70" s="586" t="s">
        <v>26</v>
      </c>
      <c r="BF70" s="586" t="s">
        <v>27</v>
      </c>
      <c r="BG70" s="586" t="s">
        <v>28</v>
      </c>
      <c r="BH70" s="586" t="s">
        <v>29</v>
      </c>
      <c r="BI70" s="586" t="s">
        <v>30</v>
      </c>
      <c r="BJ70" s="586" t="s">
        <v>31</v>
      </c>
      <c r="BM70" s="582"/>
      <c r="BO70" s="583"/>
      <c r="BP70" s="583"/>
      <c r="BQ70" s="583"/>
      <c r="BR70" s="583"/>
      <c r="BS70" s="583"/>
      <c r="BY70" s="18"/>
      <c r="BZ70" s="18"/>
      <c r="CB70" s="11"/>
      <c r="CC70" s="11"/>
    </row>
    <row r="71" spans="2:81" ht="16.2" customHeight="1">
      <c r="B71" s="801"/>
      <c r="C71" s="801"/>
      <c r="D71" s="801"/>
      <c r="E71" s="584"/>
      <c r="F71" s="584"/>
      <c r="G71" s="584"/>
      <c r="H71" s="584"/>
      <c r="I71" s="584"/>
      <c r="J71" s="584"/>
      <c r="O71" s="583"/>
      <c r="P71" s="583"/>
      <c r="Q71" s="583"/>
      <c r="R71" s="583"/>
      <c r="S71" s="583"/>
      <c r="Y71" s="18"/>
      <c r="Z71" s="18"/>
      <c r="AB71" s="11"/>
      <c r="AC71" s="11"/>
      <c r="BB71" s="801"/>
      <c r="BC71" s="801"/>
      <c r="BD71" s="801"/>
      <c r="BE71" s="584"/>
      <c r="BF71" s="584"/>
      <c r="BG71" s="584"/>
      <c r="BH71" s="584"/>
      <c r="BI71" s="584"/>
      <c r="BJ71" s="584"/>
      <c r="BO71" s="583"/>
      <c r="BP71" s="583"/>
      <c r="BQ71" s="583"/>
      <c r="BR71" s="583"/>
      <c r="BS71" s="583"/>
      <c r="BY71" s="18"/>
      <c r="BZ71" s="18"/>
      <c r="CB71" s="11"/>
      <c r="CC71" s="11"/>
    </row>
    <row r="72" spans="2:81" s="97" customFormat="1" ht="16.2" customHeight="1">
      <c r="C72" s="587"/>
      <c r="D72" s="587"/>
      <c r="E72" s="588"/>
      <c r="F72" s="588"/>
      <c r="G72" s="802" t="s">
        <v>2651</v>
      </c>
      <c r="H72" s="803"/>
      <c r="I72" s="804"/>
      <c r="J72" s="589">
        <f>IF(E69="",0,SUM(E69:J69,E71:J71))</f>
        <v>0</v>
      </c>
      <c r="L72" s="590"/>
      <c r="M72" s="590"/>
      <c r="N72" s="590"/>
      <c r="O72" s="591"/>
      <c r="P72" s="591"/>
      <c r="Q72" s="591"/>
      <c r="R72" s="591"/>
      <c r="S72" s="591"/>
      <c r="T72" s="590"/>
      <c r="U72" s="590"/>
      <c r="V72" s="590"/>
      <c r="W72" s="590"/>
      <c r="X72" s="590"/>
      <c r="Y72" s="590"/>
      <c r="Z72" s="590"/>
      <c r="AA72" s="592"/>
      <c r="AB72" s="592"/>
      <c r="AC72" s="592"/>
      <c r="BC72" s="587"/>
      <c r="BD72" s="587"/>
      <c r="BE72" s="588"/>
      <c r="BF72" s="588"/>
      <c r="BG72" s="802" t="s">
        <v>2651</v>
      </c>
      <c r="BH72" s="803"/>
      <c r="BI72" s="804"/>
      <c r="BJ72" s="589" t="str">
        <f>IF(BE69="","0",SUM(BE69:BJ69,BE71:BJ71))</f>
        <v>0</v>
      </c>
      <c r="BL72" s="590"/>
      <c r="BM72" s="590"/>
      <c r="BN72" s="590"/>
      <c r="BO72" s="591"/>
      <c r="BP72" s="591"/>
      <c r="BQ72" s="591"/>
      <c r="BR72" s="591"/>
      <c r="BS72" s="591"/>
      <c r="BT72" s="590"/>
      <c r="BU72" s="590"/>
      <c r="BV72" s="590"/>
      <c r="BW72" s="590"/>
      <c r="BX72" s="590"/>
      <c r="BY72" s="590"/>
      <c r="BZ72" s="590"/>
      <c r="CA72" s="592"/>
      <c r="CB72" s="592"/>
      <c r="CC72" s="592"/>
    </row>
    <row r="73" spans="2:81">
      <c r="G73" s="14"/>
      <c r="H73" s="14"/>
      <c r="I73" s="14"/>
      <c r="J73" s="14"/>
      <c r="BG73" s="14"/>
      <c r="BH73" s="14"/>
      <c r="BI73" s="14"/>
      <c r="BJ73" s="14"/>
    </row>
    <row r="74" spans="2:81" ht="15" customHeight="1">
      <c r="B74" s="1" t="s">
        <v>2659</v>
      </c>
      <c r="M74" s="582"/>
      <c r="O74" s="583"/>
      <c r="P74" s="583"/>
      <c r="Q74" s="583"/>
      <c r="R74" s="583"/>
      <c r="S74" s="583"/>
      <c r="Y74" s="18"/>
      <c r="Z74" s="18"/>
      <c r="AB74" s="11"/>
      <c r="AC74" s="11"/>
      <c r="BB74" s="1" t="s">
        <v>2659</v>
      </c>
      <c r="BM74" s="582"/>
      <c r="BO74" s="583"/>
      <c r="BP74" s="583"/>
      <c r="BQ74" s="583"/>
      <c r="BR74" s="583"/>
      <c r="BS74" s="583"/>
      <c r="BY74" s="18"/>
      <c r="BZ74" s="18"/>
      <c r="CB74" s="11"/>
      <c r="CC74" s="11"/>
    </row>
    <row r="75" spans="2:81" ht="27" customHeight="1">
      <c r="B75" s="805" t="s">
        <v>2646</v>
      </c>
      <c r="C75" s="806"/>
      <c r="D75" s="806"/>
      <c r="E75" s="807"/>
      <c r="F75" s="808"/>
      <c r="G75" s="808"/>
      <c r="H75" s="808"/>
      <c r="I75" s="808"/>
      <c r="J75" s="809"/>
      <c r="M75" s="582"/>
      <c r="O75" s="583"/>
      <c r="P75" s="583"/>
      <c r="Q75" s="583"/>
      <c r="R75" s="583"/>
      <c r="S75" s="583"/>
      <c r="Y75" s="18"/>
      <c r="Z75" s="18"/>
      <c r="AB75" s="11"/>
      <c r="AC75" s="11"/>
      <c r="BB75" s="805" t="s">
        <v>2646</v>
      </c>
      <c r="BC75" s="806"/>
      <c r="BD75" s="806"/>
      <c r="BE75" s="807"/>
      <c r="BF75" s="808"/>
      <c r="BG75" s="808"/>
      <c r="BH75" s="808"/>
      <c r="BI75" s="808"/>
      <c r="BJ75" s="809"/>
      <c r="BM75" s="582"/>
      <c r="BO75" s="583"/>
      <c r="BP75" s="583"/>
      <c r="BQ75" s="583"/>
      <c r="BR75" s="583"/>
      <c r="BS75" s="583"/>
      <c r="BY75" s="18"/>
      <c r="BZ75" s="18"/>
      <c r="CB75" s="11"/>
      <c r="CC75" s="11"/>
    </row>
    <row r="76" spans="2:81" ht="27" customHeight="1">
      <c r="B76" s="7"/>
      <c r="C76" s="813" t="s">
        <v>2648</v>
      </c>
      <c r="D76" s="814"/>
      <c r="E76" s="815"/>
      <c r="F76" s="816"/>
      <c r="G76" s="816"/>
      <c r="H76" s="816"/>
      <c r="I76" s="816"/>
      <c r="J76" s="817"/>
      <c r="M76" s="582"/>
      <c r="O76" s="583"/>
      <c r="P76" s="583"/>
      <c r="Q76" s="583"/>
      <c r="R76" s="583"/>
      <c r="S76" s="583"/>
      <c r="Y76" s="18"/>
      <c r="Z76" s="18"/>
      <c r="AB76" s="11"/>
      <c r="AC76" s="11"/>
      <c r="BB76" s="7"/>
      <c r="BC76" s="813" t="s">
        <v>2648</v>
      </c>
      <c r="BD76" s="814"/>
      <c r="BE76" s="815"/>
      <c r="BF76" s="816"/>
      <c r="BG76" s="816"/>
      <c r="BH76" s="816"/>
      <c r="BI76" s="816"/>
      <c r="BJ76" s="817"/>
      <c r="BM76" s="582"/>
      <c r="BO76" s="583"/>
      <c r="BP76" s="583"/>
      <c r="BQ76" s="583"/>
      <c r="BR76" s="583"/>
      <c r="BS76" s="583"/>
      <c r="BY76" s="18"/>
      <c r="BZ76" s="18"/>
      <c r="CB76" s="11"/>
      <c r="CC76" s="11"/>
    </row>
    <row r="77" spans="2:81" ht="16.2" customHeight="1">
      <c r="B77" s="801" t="s">
        <v>2650</v>
      </c>
      <c r="C77" s="801"/>
      <c r="D77" s="801"/>
      <c r="E77" s="55" t="s">
        <v>20</v>
      </c>
      <c r="F77" s="55" t="s">
        <v>21</v>
      </c>
      <c r="G77" s="55" t="s">
        <v>22</v>
      </c>
      <c r="H77" s="55" t="s">
        <v>23</v>
      </c>
      <c r="I77" s="55" t="s">
        <v>24</v>
      </c>
      <c r="J77" s="55" t="s">
        <v>25</v>
      </c>
      <c r="O77" s="583"/>
      <c r="P77" s="583"/>
      <c r="Q77" s="583"/>
      <c r="R77" s="583"/>
      <c r="S77" s="583"/>
      <c r="Y77" s="18"/>
      <c r="Z77" s="18"/>
      <c r="AB77" s="11"/>
      <c r="AC77" s="11"/>
      <c r="BB77" s="801" t="s">
        <v>2650</v>
      </c>
      <c r="BC77" s="801"/>
      <c r="BD77" s="801"/>
      <c r="BE77" s="55" t="s">
        <v>20</v>
      </c>
      <c r="BF77" s="55" t="s">
        <v>21</v>
      </c>
      <c r="BG77" s="55" t="s">
        <v>22</v>
      </c>
      <c r="BH77" s="55" t="s">
        <v>23</v>
      </c>
      <c r="BI77" s="55" t="s">
        <v>24</v>
      </c>
      <c r="BJ77" s="55" t="s">
        <v>25</v>
      </c>
      <c r="BO77" s="583"/>
      <c r="BP77" s="583"/>
      <c r="BQ77" s="583"/>
      <c r="BR77" s="583"/>
      <c r="BS77" s="583"/>
      <c r="BY77" s="18"/>
      <c r="BZ77" s="18"/>
      <c r="CB77" s="11"/>
      <c r="CC77" s="11"/>
    </row>
    <row r="78" spans="2:81" ht="16.2" customHeight="1" thickBot="1">
      <c r="B78" s="801"/>
      <c r="C78" s="801"/>
      <c r="D78" s="801"/>
      <c r="E78" s="584"/>
      <c r="F78" s="584"/>
      <c r="G78" s="584"/>
      <c r="H78" s="584"/>
      <c r="I78" s="584"/>
      <c r="J78" s="584"/>
      <c r="O78" s="583"/>
      <c r="P78" s="583"/>
      <c r="Q78" s="583"/>
      <c r="R78" s="583"/>
      <c r="S78" s="583"/>
      <c r="Y78" s="18"/>
      <c r="Z78" s="18"/>
      <c r="AB78" s="11"/>
      <c r="AC78" s="11"/>
      <c r="BB78" s="801"/>
      <c r="BC78" s="801"/>
      <c r="BD78" s="801"/>
      <c r="BE78" s="584"/>
      <c r="BF78" s="584"/>
      <c r="BG78" s="584"/>
      <c r="BH78" s="584"/>
      <c r="BI78" s="584"/>
      <c r="BJ78" s="584"/>
      <c r="BO78" s="583"/>
      <c r="BP78" s="583"/>
      <c r="BQ78" s="583"/>
      <c r="BR78" s="583"/>
      <c r="BS78" s="583"/>
      <c r="BY78" s="18"/>
      <c r="BZ78" s="18"/>
      <c r="CB78" s="11"/>
      <c r="CC78" s="11"/>
    </row>
    <row r="79" spans="2:81" ht="16.2" customHeight="1" thickTop="1">
      <c r="B79" s="801"/>
      <c r="C79" s="801"/>
      <c r="D79" s="801"/>
      <c r="E79" s="586" t="s">
        <v>26</v>
      </c>
      <c r="F79" s="586" t="s">
        <v>27</v>
      </c>
      <c r="G79" s="586" t="s">
        <v>28</v>
      </c>
      <c r="H79" s="586" t="s">
        <v>29</v>
      </c>
      <c r="I79" s="586" t="s">
        <v>30</v>
      </c>
      <c r="J79" s="586" t="s">
        <v>31</v>
      </c>
      <c r="M79" s="582"/>
      <c r="O79" s="583"/>
      <c r="P79" s="583"/>
      <c r="Q79" s="583"/>
      <c r="R79" s="583"/>
      <c r="S79" s="583"/>
      <c r="Y79" s="18"/>
      <c r="Z79" s="18"/>
      <c r="AB79" s="11"/>
      <c r="AC79" s="11"/>
      <c r="BB79" s="801"/>
      <c r="BC79" s="801"/>
      <c r="BD79" s="801"/>
      <c r="BE79" s="586" t="s">
        <v>26</v>
      </c>
      <c r="BF79" s="586" t="s">
        <v>27</v>
      </c>
      <c r="BG79" s="586" t="s">
        <v>28</v>
      </c>
      <c r="BH79" s="586" t="s">
        <v>29</v>
      </c>
      <c r="BI79" s="586" t="s">
        <v>30</v>
      </c>
      <c r="BJ79" s="586" t="s">
        <v>31</v>
      </c>
      <c r="BM79" s="582"/>
      <c r="BO79" s="583"/>
      <c r="BP79" s="583"/>
      <c r="BQ79" s="583"/>
      <c r="BR79" s="583"/>
      <c r="BS79" s="583"/>
      <c r="BY79" s="18"/>
      <c r="BZ79" s="18"/>
      <c r="CB79" s="11"/>
      <c r="CC79" s="11"/>
    </row>
    <row r="80" spans="2:81" ht="16.2" customHeight="1">
      <c r="B80" s="801"/>
      <c r="C80" s="801"/>
      <c r="D80" s="801"/>
      <c r="E80" s="584"/>
      <c r="F80" s="584"/>
      <c r="G80" s="584"/>
      <c r="H80" s="584"/>
      <c r="I80" s="584"/>
      <c r="J80" s="584"/>
      <c r="O80" s="583"/>
      <c r="P80" s="583"/>
      <c r="Q80" s="583"/>
      <c r="R80" s="583"/>
      <c r="S80" s="583"/>
      <c r="Y80" s="18"/>
      <c r="Z80" s="18"/>
      <c r="AB80" s="11"/>
      <c r="AC80" s="11"/>
      <c r="BB80" s="801"/>
      <c r="BC80" s="801"/>
      <c r="BD80" s="801"/>
      <c r="BE80" s="584"/>
      <c r="BF80" s="584"/>
      <c r="BG80" s="584"/>
      <c r="BH80" s="584"/>
      <c r="BI80" s="584"/>
      <c r="BJ80" s="584"/>
      <c r="BO80" s="583"/>
      <c r="BP80" s="583"/>
      <c r="BQ80" s="583"/>
      <c r="BR80" s="583"/>
      <c r="BS80" s="583"/>
      <c r="BY80" s="18"/>
      <c r="BZ80" s="18"/>
      <c r="CB80" s="11"/>
      <c r="CC80" s="11"/>
    </row>
    <row r="81" spans="1:103" s="97" customFormat="1" ht="16.2" customHeight="1">
      <c r="C81" s="587"/>
      <c r="D81" s="587"/>
      <c r="E81" s="588"/>
      <c r="F81" s="588"/>
      <c r="G81" s="802" t="s">
        <v>2651</v>
      </c>
      <c r="H81" s="803"/>
      <c r="I81" s="804"/>
      <c r="J81" s="589">
        <f>IF(E78="",0,SUM(E78:J78,E80:J80))</f>
        <v>0</v>
      </c>
      <c r="L81" s="590"/>
      <c r="M81" s="590"/>
      <c r="N81" s="590"/>
      <c r="O81" s="591"/>
      <c r="P81" s="591"/>
      <c r="Q81" s="591"/>
      <c r="R81" s="591"/>
      <c r="S81" s="591"/>
      <c r="T81" s="590"/>
      <c r="U81" s="590"/>
      <c r="V81" s="590"/>
      <c r="W81" s="590"/>
      <c r="X81" s="590"/>
      <c r="Y81" s="590"/>
      <c r="Z81" s="590"/>
      <c r="AA81" s="592"/>
      <c r="AB81" s="592"/>
      <c r="AC81" s="592"/>
      <c r="BC81" s="587"/>
      <c r="BD81" s="587"/>
      <c r="BE81" s="588"/>
      <c r="BF81" s="588"/>
      <c r="BG81" s="802" t="s">
        <v>2651</v>
      </c>
      <c r="BH81" s="803"/>
      <c r="BI81" s="804"/>
      <c r="BJ81" s="589" t="str">
        <f>IF(BE78="","0",SUM(BE78:BJ78,BE80:BJ80))</f>
        <v>0</v>
      </c>
      <c r="BL81" s="590"/>
      <c r="BM81" s="590"/>
      <c r="BN81" s="590"/>
      <c r="BO81" s="591"/>
      <c r="BP81" s="591"/>
      <c r="BQ81" s="591"/>
      <c r="BR81" s="591"/>
      <c r="BS81" s="591"/>
      <c r="BT81" s="590"/>
      <c r="BU81" s="590"/>
      <c r="BV81" s="590"/>
      <c r="BW81" s="590"/>
      <c r="BX81" s="590"/>
      <c r="BY81" s="590"/>
      <c r="BZ81" s="590"/>
      <c r="CA81" s="592"/>
      <c r="CB81" s="592"/>
      <c r="CC81" s="592"/>
    </row>
    <row r="82" spans="1:103">
      <c r="G82" s="14"/>
      <c r="H82" s="14"/>
      <c r="I82" s="14"/>
      <c r="J82" s="14"/>
      <c r="O82" s="1"/>
      <c r="P82" s="1"/>
      <c r="BG82" s="14"/>
      <c r="BH82" s="14"/>
      <c r="BI82" s="14"/>
      <c r="BJ82" s="14"/>
    </row>
    <row r="83" spans="1:103" ht="15" customHeight="1">
      <c r="B83" s="1" t="s">
        <v>2660</v>
      </c>
      <c r="M83" s="582"/>
      <c r="O83" s="18" t="s">
        <v>2661</v>
      </c>
      <c r="P83" s="583" t="s">
        <v>2662</v>
      </c>
      <c r="Q83" s="583"/>
      <c r="R83" s="583"/>
      <c r="S83" s="583"/>
      <c r="Y83" s="18"/>
      <c r="Z83" s="18"/>
      <c r="AB83" s="11"/>
      <c r="AC83" s="11"/>
      <c r="BB83" s="1" t="s">
        <v>2660</v>
      </c>
      <c r="BM83" s="582"/>
      <c r="BO83" s="583"/>
      <c r="BP83" s="583"/>
      <c r="BQ83" s="583"/>
      <c r="BR83" s="583"/>
      <c r="BS83" s="583"/>
      <c r="BY83" s="18"/>
      <c r="BZ83" s="18"/>
      <c r="CB83" s="11"/>
      <c r="CC83" s="11"/>
    </row>
    <row r="84" spans="1:103" ht="27" customHeight="1">
      <c r="B84" s="805" t="s">
        <v>2646</v>
      </c>
      <c r="C84" s="806"/>
      <c r="D84" s="806"/>
      <c r="E84" s="807"/>
      <c r="F84" s="808"/>
      <c r="G84" s="808"/>
      <c r="H84" s="808"/>
      <c r="I84" s="808"/>
      <c r="J84" s="809"/>
      <c r="M84" s="582"/>
      <c r="N84" s="18" t="str">
        <f>"2/3"</f>
        <v>2/3</v>
      </c>
      <c r="O84" s="583">
        <v>2</v>
      </c>
      <c r="P84" s="583">
        <v>3</v>
      </c>
      <c r="Q84" s="583"/>
      <c r="R84" s="583"/>
      <c r="S84" s="583"/>
      <c r="Y84" s="18"/>
      <c r="Z84" s="18"/>
      <c r="AB84" s="11"/>
      <c r="AC84" s="11"/>
      <c r="BB84" s="805" t="s">
        <v>2646</v>
      </c>
      <c r="BC84" s="806"/>
      <c r="BD84" s="806"/>
      <c r="BE84" s="807"/>
      <c r="BF84" s="808"/>
      <c r="BG84" s="808"/>
      <c r="BH84" s="808"/>
      <c r="BI84" s="808"/>
      <c r="BJ84" s="809"/>
      <c r="BM84" s="582"/>
      <c r="BO84" s="18" t="s">
        <v>2661</v>
      </c>
      <c r="BP84" s="583" t="s">
        <v>2662</v>
      </c>
      <c r="BQ84" s="583"/>
      <c r="BR84" s="583"/>
      <c r="BS84" s="583"/>
      <c r="BY84" s="18"/>
      <c r="BZ84" s="18"/>
      <c r="CB84" s="11"/>
      <c r="CC84" s="11"/>
    </row>
    <row r="85" spans="1:103" ht="27" customHeight="1">
      <c r="B85" s="7"/>
      <c r="C85" s="813" t="s">
        <v>2648</v>
      </c>
      <c r="D85" s="814"/>
      <c r="E85" s="815"/>
      <c r="F85" s="816"/>
      <c r="G85" s="816"/>
      <c r="H85" s="816"/>
      <c r="I85" s="816"/>
      <c r="J85" s="817"/>
      <c r="M85" s="582"/>
      <c r="N85" s="18" t="str">
        <f>"1/2"</f>
        <v>1/2</v>
      </c>
      <c r="O85" s="18">
        <v>1</v>
      </c>
      <c r="P85" s="1">
        <v>2</v>
      </c>
      <c r="Q85" s="1"/>
      <c r="R85" s="583"/>
      <c r="S85" s="583"/>
      <c r="Y85" s="18"/>
      <c r="Z85" s="18"/>
      <c r="AB85" s="11"/>
      <c r="AC85" s="11"/>
      <c r="BB85" s="7"/>
      <c r="BC85" s="813" t="s">
        <v>2648</v>
      </c>
      <c r="BD85" s="814"/>
      <c r="BE85" s="815"/>
      <c r="BF85" s="816"/>
      <c r="BG85" s="816"/>
      <c r="BH85" s="816"/>
      <c r="BI85" s="816"/>
      <c r="BJ85" s="817"/>
      <c r="BM85" s="582"/>
      <c r="BN85" s="18" t="str">
        <f>"1/2"</f>
        <v>1/2</v>
      </c>
      <c r="BO85" s="18">
        <v>1</v>
      </c>
      <c r="BP85" s="1">
        <v>2</v>
      </c>
      <c r="BQ85" s="1"/>
      <c r="BR85" s="583"/>
      <c r="BS85" s="583"/>
      <c r="BY85" s="18"/>
      <c r="BZ85" s="18"/>
      <c r="CB85" s="11"/>
      <c r="CC85" s="11"/>
    </row>
    <row r="86" spans="1:103" ht="16.2" customHeight="1">
      <c r="B86" s="801" t="s">
        <v>2650</v>
      </c>
      <c r="C86" s="801"/>
      <c r="D86" s="801"/>
      <c r="E86" s="55" t="s">
        <v>20</v>
      </c>
      <c r="F86" s="55" t="s">
        <v>21</v>
      </c>
      <c r="G86" s="55" t="s">
        <v>22</v>
      </c>
      <c r="H86" s="55" t="s">
        <v>23</v>
      </c>
      <c r="I86" s="55" t="s">
        <v>24</v>
      </c>
      <c r="J86" s="55" t="s">
        <v>25</v>
      </c>
      <c r="N86" s="18" t="s">
        <v>2663</v>
      </c>
      <c r="O86" s="593">
        <f>IF('共通１－２(太陽光）'!G136="",0,'共通１－２(太陽光）'!G136)</f>
        <v>0</v>
      </c>
      <c r="P86" s="1"/>
      <c r="Q86" s="1"/>
      <c r="R86" s="583"/>
      <c r="S86" s="583"/>
      <c r="Y86" s="18"/>
      <c r="Z86" s="18"/>
      <c r="AB86" s="11"/>
      <c r="AC86" s="11"/>
      <c r="BB86" s="801" t="s">
        <v>2650</v>
      </c>
      <c r="BC86" s="801"/>
      <c r="BD86" s="801"/>
      <c r="BE86" s="55" t="s">
        <v>20</v>
      </c>
      <c r="BF86" s="55" t="s">
        <v>21</v>
      </c>
      <c r="BG86" s="55" t="s">
        <v>22</v>
      </c>
      <c r="BH86" s="55" t="s">
        <v>23</v>
      </c>
      <c r="BI86" s="55" t="s">
        <v>24</v>
      </c>
      <c r="BJ86" s="55" t="s">
        <v>25</v>
      </c>
      <c r="BN86" s="18" t="s">
        <v>2663</v>
      </c>
      <c r="BO86" s="593">
        <f>'[2]第４号(太陽光）'!BG173</f>
        <v>31200</v>
      </c>
      <c r="BP86" s="1"/>
      <c r="BQ86" s="1"/>
      <c r="BR86" s="583"/>
      <c r="BS86" s="583"/>
      <c r="BY86" s="18"/>
      <c r="BZ86" s="18"/>
      <c r="CB86" s="11"/>
      <c r="CC86" s="11"/>
    </row>
    <row r="87" spans="1:103" ht="16.2" customHeight="1" thickBot="1">
      <c r="B87" s="801"/>
      <c r="C87" s="801"/>
      <c r="D87" s="801"/>
      <c r="E87" s="584"/>
      <c r="F87" s="584"/>
      <c r="G87" s="584"/>
      <c r="H87" s="584"/>
      <c r="I87" s="584"/>
      <c r="J87" s="584"/>
      <c r="N87" s="18" t="s">
        <v>2664</v>
      </c>
      <c r="O87" s="593">
        <f>IF('共通１－２（風力)'!G81="",0,'共通１－２（風力)'!G81)</f>
        <v>0</v>
      </c>
      <c r="P87" s="1"/>
      <c r="Q87" s="1"/>
      <c r="R87" s="583"/>
      <c r="S87" s="583"/>
      <c r="Y87" s="18"/>
      <c r="Z87" s="18"/>
      <c r="AB87" s="11"/>
      <c r="AC87" s="11"/>
      <c r="BB87" s="801"/>
      <c r="BC87" s="801"/>
      <c r="BD87" s="801"/>
      <c r="BE87" s="584"/>
      <c r="BF87" s="584"/>
      <c r="BG87" s="584"/>
      <c r="BH87" s="584"/>
      <c r="BI87" s="584"/>
      <c r="BJ87" s="584"/>
      <c r="BN87" s="18" t="s">
        <v>2664</v>
      </c>
      <c r="BO87" s="593">
        <f>'[2]第４号（風力)'!BG116</f>
        <v>0</v>
      </c>
      <c r="BP87" s="1"/>
      <c r="BQ87" s="1"/>
      <c r="BR87" s="583"/>
      <c r="BS87" s="583"/>
      <c r="BY87" s="18"/>
      <c r="BZ87" s="18"/>
      <c r="CB87" s="11"/>
      <c r="CC87" s="11"/>
    </row>
    <row r="88" spans="1:103" ht="16.2" customHeight="1" thickTop="1">
      <c r="B88" s="801"/>
      <c r="C88" s="801"/>
      <c r="D88" s="801"/>
      <c r="E88" s="586" t="s">
        <v>26</v>
      </c>
      <c r="F88" s="586" t="s">
        <v>27</v>
      </c>
      <c r="G88" s="586" t="s">
        <v>28</v>
      </c>
      <c r="H88" s="586" t="s">
        <v>29</v>
      </c>
      <c r="I88" s="586" t="s">
        <v>30</v>
      </c>
      <c r="J88" s="586" t="s">
        <v>31</v>
      </c>
      <c r="M88" s="582"/>
      <c r="N88" s="18" t="s">
        <v>2665</v>
      </c>
      <c r="O88" s="593">
        <f>IF('共通１－２（水力)'!G171="",0,'共通１－２（水力)'!G171)</f>
        <v>0</v>
      </c>
      <c r="P88" s="1"/>
      <c r="Q88" s="1"/>
      <c r="R88" s="583"/>
      <c r="S88" s="583"/>
      <c r="Y88" s="18"/>
      <c r="Z88" s="18"/>
      <c r="AB88" s="11"/>
      <c r="AC88" s="11"/>
      <c r="BB88" s="801"/>
      <c r="BC88" s="801"/>
      <c r="BD88" s="801"/>
      <c r="BE88" s="586" t="s">
        <v>26</v>
      </c>
      <c r="BF88" s="586" t="s">
        <v>27</v>
      </c>
      <c r="BG88" s="586" t="s">
        <v>28</v>
      </c>
      <c r="BH88" s="586" t="s">
        <v>29</v>
      </c>
      <c r="BI88" s="586" t="s">
        <v>30</v>
      </c>
      <c r="BJ88" s="586" t="s">
        <v>31</v>
      </c>
      <c r="BM88" s="582"/>
      <c r="BN88" s="18" t="s">
        <v>2665</v>
      </c>
      <c r="BO88" s="593">
        <f>'[2]第４号（水力)'!BG202</f>
        <v>0</v>
      </c>
      <c r="BP88" s="1"/>
      <c r="BQ88" s="1"/>
      <c r="BR88" s="583"/>
      <c r="BS88" s="583"/>
      <c r="BY88" s="18"/>
      <c r="BZ88" s="18"/>
      <c r="CB88" s="11"/>
      <c r="CC88" s="11"/>
    </row>
    <row r="89" spans="1:103" ht="16.2" customHeight="1">
      <c r="B89" s="801"/>
      <c r="C89" s="801"/>
      <c r="D89" s="801"/>
      <c r="E89" s="584"/>
      <c r="F89" s="584"/>
      <c r="G89" s="584"/>
      <c r="H89" s="584"/>
      <c r="I89" s="584"/>
      <c r="J89" s="584"/>
      <c r="N89" s="18" t="s">
        <v>2666</v>
      </c>
      <c r="O89" s="593">
        <f>IF('共通１－２（地熱発電)'!G166="",0,'共通１－２（地熱発電)'!G166)</f>
        <v>0</v>
      </c>
      <c r="P89" s="1"/>
      <c r="Q89" s="1"/>
      <c r="R89" s="583"/>
      <c r="S89" s="583"/>
      <c r="Y89" s="18"/>
      <c r="Z89" s="18"/>
      <c r="AB89" s="11"/>
      <c r="AC89" s="11"/>
      <c r="BB89" s="801"/>
      <c r="BC89" s="801"/>
      <c r="BD89" s="801"/>
      <c r="BE89" s="584"/>
      <c r="BF89" s="584"/>
      <c r="BG89" s="584"/>
      <c r="BH89" s="584"/>
      <c r="BI89" s="584"/>
      <c r="BJ89" s="584"/>
      <c r="BN89" s="18" t="s">
        <v>2666</v>
      </c>
      <c r="BO89" s="593">
        <f>'[2]第４号（地熱)'!BG206</f>
        <v>0</v>
      </c>
      <c r="BP89" s="1"/>
      <c r="BQ89" s="1"/>
      <c r="BR89" s="583"/>
      <c r="BS89" s="583"/>
      <c r="BY89" s="18"/>
      <c r="BZ89" s="18"/>
      <c r="CB89" s="11"/>
      <c r="CC89" s="11"/>
    </row>
    <row r="90" spans="1:103" s="97" customFormat="1" ht="16.2" customHeight="1">
      <c r="C90" s="587"/>
      <c r="D90" s="587"/>
      <c r="E90" s="588"/>
      <c r="F90" s="588"/>
      <c r="G90" s="802" t="s">
        <v>2651</v>
      </c>
      <c r="H90" s="803"/>
      <c r="I90" s="804"/>
      <c r="J90" s="589">
        <f>IF(E87="",0,SUM(E87:J87,E89:J89))</f>
        <v>0</v>
      </c>
      <c r="L90" s="590"/>
      <c r="M90" s="590"/>
      <c r="N90" s="18" t="s">
        <v>2667</v>
      </c>
      <c r="O90" s="593">
        <f>IF('共通１－２（ﾊﾞｲｵﾏｽ発電)'!G325="",0,'共通１－２（ﾊﾞｲｵﾏｽ発電)'!G325)</f>
        <v>0</v>
      </c>
      <c r="R90" s="591"/>
      <c r="S90" s="591"/>
      <c r="T90" s="590"/>
      <c r="U90" s="590"/>
      <c r="V90" s="590"/>
      <c r="W90" s="590"/>
      <c r="X90" s="590"/>
      <c r="Y90" s="590"/>
      <c r="Z90" s="590"/>
      <c r="AA90" s="592"/>
      <c r="AB90" s="592"/>
      <c r="AC90" s="592"/>
      <c r="BC90" s="587"/>
      <c r="BD90" s="587"/>
      <c r="BE90" s="588"/>
      <c r="BF90" s="588"/>
      <c r="BG90" s="802" t="s">
        <v>2651</v>
      </c>
      <c r="BH90" s="803"/>
      <c r="BI90" s="804"/>
      <c r="BJ90" s="589" t="str">
        <f>IF(BE87="","0",SUM(BE87:BJ87,BE89:BJ89))</f>
        <v>0</v>
      </c>
      <c r="BL90" s="590"/>
      <c r="BM90" s="590"/>
      <c r="BN90" s="18" t="s">
        <v>2667</v>
      </c>
      <c r="BO90" s="593">
        <f>'[2]第４号（ﾊﾞｲｵﾏｽ発電)'!BG356</f>
        <v>0</v>
      </c>
      <c r="BR90" s="591"/>
      <c r="BS90" s="591"/>
      <c r="BT90" s="590"/>
      <c r="BU90" s="590"/>
      <c r="BV90" s="590"/>
      <c r="BW90" s="590"/>
      <c r="BX90" s="590"/>
      <c r="BY90" s="590"/>
      <c r="BZ90" s="590"/>
      <c r="CA90" s="592"/>
      <c r="CB90" s="592"/>
      <c r="CC90" s="592"/>
    </row>
    <row r="91" spans="1:103" ht="3" customHeight="1">
      <c r="M91" s="582"/>
      <c r="O91" s="583"/>
      <c r="P91" s="1"/>
      <c r="Q91" s="1"/>
      <c r="R91" s="583"/>
      <c r="S91" s="583"/>
      <c r="Y91" s="18"/>
      <c r="Z91" s="18"/>
      <c r="AB91" s="11"/>
      <c r="AC91" s="11"/>
      <c r="BM91" s="582"/>
      <c r="BO91" s="583"/>
      <c r="BP91" s="1"/>
      <c r="BQ91" s="1"/>
      <c r="BR91" s="583"/>
      <c r="BS91" s="583"/>
      <c r="BY91" s="18"/>
      <c r="BZ91" s="18"/>
      <c r="CB91" s="11"/>
      <c r="CC91" s="11"/>
    </row>
    <row r="92" spans="1:103" ht="18" customHeight="1">
      <c r="N92" s="18" t="s">
        <v>2676</v>
      </c>
      <c r="O92" s="593">
        <f>SUM(O86:O90)</f>
        <v>0</v>
      </c>
      <c r="P92" s="1"/>
      <c r="Q92" s="1"/>
      <c r="BP92" s="1"/>
      <c r="BQ92" s="1"/>
    </row>
    <row r="93" spans="1:103" ht="9.75" customHeight="1"/>
    <row r="94" spans="1:103" s="18" customFormat="1" ht="3" customHeight="1">
      <c r="A94" s="1"/>
      <c r="B94" s="1"/>
      <c r="C94" s="1"/>
      <c r="D94" s="1"/>
      <c r="E94" s="1"/>
      <c r="F94" s="1"/>
      <c r="G94" s="1"/>
      <c r="H94" s="1"/>
      <c r="I94" s="1"/>
      <c r="J94" s="1"/>
      <c r="K94" s="1"/>
      <c r="Y94" s="11"/>
      <c r="Z94" s="11"/>
      <c r="AA94" s="1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Y94" s="11"/>
      <c r="BZ94" s="11"/>
      <c r="CA94" s="11"/>
      <c r="CB94" s="1"/>
      <c r="CC94" s="1"/>
      <c r="CD94" s="1"/>
      <c r="CE94" s="1"/>
      <c r="CF94" s="1"/>
      <c r="CG94" s="1"/>
      <c r="CH94" s="1"/>
      <c r="CI94" s="1"/>
      <c r="CJ94" s="1"/>
      <c r="CK94" s="1"/>
      <c r="CL94" s="1"/>
      <c r="CM94" s="1"/>
      <c r="CN94" s="1"/>
      <c r="CO94" s="1"/>
      <c r="CP94" s="1"/>
      <c r="CQ94" s="1"/>
      <c r="CR94" s="1"/>
      <c r="CS94" s="1"/>
      <c r="CT94" s="1"/>
      <c r="CU94" s="1"/>
      <c r="CV94" s="1"/>
      <c r="CW94" s="1"/>
      <c r="CX94" s="1"/>
      <c r="CY94" s="1"/>
    </row>
    <row r="95" spans="1:103" s="18" customFormat="1">
      <c r="A95" s="1"/>
      <c r="B95" s="1" t="s">
        <v>2668</v>
      </c>
      <c r="C95" s="1"/>
      <c r="D95" s="1"/>
      <c r="E95" s="1"/>
      <c r="F95" s="1"/>
      <c r="G95" s="1"/>
      <c r="H95" s="825">
        <f>J9+J18+J27+J36+J45+J54+J63+J72+J81+J90</f>
        <v>0</v>
      </c>
      <c r="I95" s="825"/>
      <c r="J95" s="1" t="s">
        <v>2669</v>
      </c>
      <c r="K95" s="1"/>
      <c r="Y95" s="11"/>
      <c r="Z95" s="11"/>
      <c r="AA95" s="1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t="s">
        <v>2668</v>
      </c>
      <c r="BC95" s="1"/>
      <c r="BD95" s="1"/>
      <c r="BE95" s="1"/>
      <c r="BF95" s="1"/>
      <c r="BG95" s="1"/>
      <c r="BH95" s="825">
        <f>BJ9+BJ18+BJ27+BJ36+BJ45+BJ54+BJ63+BJ72+BJ81+BJ90</f>
        <v>420000</v>
      </c>
      <c r="BI95" s="825"/>
      <c r="BJ95" s="1" t="s">
        <v>2669</v>
      </c>
      <c r="BK95" s="1"/>
      <c r="BY95" s="11"/>
      <c r="BZ95" s="11"/>
      <c r="CA95" s="11"/>
      <c r="CB95" s="1"/>
      <c r="CC95" s="1"/>
      <c r="CD95" s="1"/>
      <c r="CE95" s="1"/>
      <c r="CF95" s="1"/>
      <c r="CG95" s="1"/>
      <c r="CH95" s="1"/>
      <c r="CI95" s="1"/>
      <c r="CJ95" s="1"/>
      <c r="CK95" s="1"/>
      <c r="CL95" s="1"/>
      <c r="CM95" s="1"/>
      <c r="CN95" s="1"/>
      <c r="CO95" s="1"/>
      <c r="CP95" s="1"/>
      <c r="CQ95" s="1"/>
      <c r="CR95" s="1"/>
      <c r="CS95" s="1"/>
      <c r="CT95" s="1"/>
      <c r="CU95" s="1"/>
      <c r="CV95" s="1"/>
      <c r="CW95" s="1"/>
      <c r="CX95" s="1"/>
      <c r="CY95" s="1"/>
    </row>
    <row r="96" spans="1:103" s="18" customFormat="1">
      <c r="A96" s="1"/>
      <c r="B96" s="1"/>
      <c r="C96" s="1"/>
      <c r="D96" s="1"/>
      <c r="E96" s="1"/>
      <c r="F96" s="1"/>
      <c r="G96" s="1"/>
      <c r="H96" s="1"/>
      <c r="I96" s="1"/>
      <c r="J96" s="1"/>
      <c r="K96" s="1"/>
      <c r="N96" s="1"/>
      <c r="O96" s="1"/>
      <c r="Y96" s="11"/>
      <c r="Z96" s="11"/>
      <c r="AA96" s="1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N96" s="1"/>
      <c r="BO96" s="1"/>
      <c r="BY96" s="11"/>
      <c r="BZ96" s="11"/>
      <c r="CA96" s="11"/>
      <c r="CB96" s="1"/>
      <c r="CC96" s="1"/>
      <c r="CD96" s="1"/>
      <c r="CE96" s="1"/>
      <c r="CF96" s="1"/>
      <c r="CG96" s="1"/>
      <c r="CH96" s="1"/>
      <c r="CI96" s="1"/>
      <c r="CJ96" s="1"/>
      <c r="CK96" s="1"/>
      <c r="CL96" s="1"/>
      <c r="CM96" s="1"/>
      <c r="CN96" s="1"/>
      <c r="CO96" s="1"/>
      <c r="CP96" s="1"/>
      <c r="CQ96" s="1"/>
      <c r="CR96" s="1"/>
      <c r="CS96" s="1"/>
      <c r="CT96" s="1"/>
      <c r="CU96" s="1"/>
      <c r="CV96" s="1"/>
      <c r="CW96" s="1"/>
      <c r="CX96" s="1"/>
      <c r="CY96" s="1"/>
    </row>
    <row r="97" spans="1:103" s="18" customFormat="1">
      <c r="A97" s="1"/>
      <c r="B97" s="1" t="s">
        <v>2670</v>
      </c>
      <c r="C97" s="1"/>
      <c r="D97" s="1"/>
      <c r="E97" s="1"/>
      <c r="F97" s="1"/>
      <c r="G97" s="1"/>
      <c r="H97" s="845"/>
      <c r="I97" s="754"/>
      <c r="J97" s="1"/>
      <c r="K97" s="1"/>
      <c r="N97" s="1"/>
      <c r="O97" s="1"/>
      <c r="Y97" s="11"/>
      <c r="Z97" s="11"/>
      <c r="AA97" s="1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t="s">
        <v>2670</v>
      </c>
      <c r="BC97" s="1"/>
      <c r="BD97" s="1"/>
      <c r="BE97" s="1"/>
      <c r="BF97" s="1"/>
      <c r="BG97" s="1"/>
      <c r="BH97" s="845" t="s">
        <v>2392</v>
      </c>
      <c r="BI97" s="754"/>
      <c r="BJ97" s="1"/>
      <c r="BK97" s="1"/>
      <c r="BN97" s="1"/>
      <c r="BO97" s="1"/>
      <c r="BY97" s="11"/>
      <c r="BZ97" s="11"/>
      <c r="CA97" s="11"/>
      <c r="CB97" s="1"/>
      <c r="CC97" s="1"/>
      <c r="CD97" s="1"/>
      <c r="CE97" s="1"/>
      <c r="CF97" s="1"/>
      <c r="CG97" s="1"/>
      <c r="CH97" s="1"/>
      <c r="CI97" s="1"/>
      <c r="CJ97" s="1"/>
      <c r="CK97" s="1"/>
      <c r="CL97" s="1"/>
      <c r="CM97" s="1"/>
      <c r="CN97" s="1"/>
      <c r="CO97" s="1"/>
      <c r="CP97" s="1"/>
      <c r="CQ97" s="1"/>
      <c r="CR97" s="1"/>
      <c r="CS97" s="1"/>
      <c r="CT97" s="1"/>
      <c r="CU97" s="1"/>
      <c r="CV97" s="1"/>
      <c r="CW97" s="1"/>
      <c r="CX97" s="1"/>
      <c r="CY97" s="1"/>
    </row>
    <row r="98" spans="1:103" s="18" customFormat="1">
      <c r="A98" s="1"/>
      <c r="B98" s="1"/>
      <c r="C98" s="1"/>
      <c r="D98" s="1"/>
      <c r="E98" s="1"/>
      <c r="F98" s="1"/>
      <c r="G98" s="1"/>
      <c r="H98" s="1"/>
      <c r="I98" s="1"/>
      <c r="J98" s="1"/>
      <c r="K98" s="1"/>
      <c r="N98" s="1"/>
      <c r="O98" s="1"/>
      <c r="Y98" s="11"/>
      <c r="Z98" s="11"/>
      <c r="AA98" s="1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N98" s="1"/>
      <c r="BO98" s="1"/>
      <c r="BY98" s="11"/>
      <c r="BZ98" s="11"/>
      <c r="CA98" s="11"/>
      <c r="CB98" s="1"/>
      <c r="CC98" s="1"/>
      <c r="CD98" s="1"/>
      <c r="CE98" s="1"/>
      <c r="CF98" s="1"/>
      <c r="CG98" s="1"/>
      <c r="CH98" s="1"/>
      <c r="CI98" s="1"/>
      <c r="CJ98" s="1"/>
      <c r="CK98" s="1"/>
      <c r="CL98" s="1"/>
      <c r="CM98" s="1"/>
      <c r="CN98" s="1"/>
      <c r="CO98" s="1"/>
      <c r="CP98" s="1"/>
      <c r="CQ98" s="1"/>
      <c r="CR98" s="1"/>
      <c r="CS98" s="1"/>
      <c r="CT98" s="1"/>
      <c r="CU98" s="1"/>
      <c r="CV98" s="1"/>
      <c r="CW98" s="1"/>
      <c r="CX98" s="1"/>
      <c r="CY98" s="1"/>
    </row>
    <row r="99" spans="1:103" s="18" customFormat="1">
      <c r="A99" s="1"/>
      <c r="B99" s="1" t="s">
        <v>2671</v>
      </c>
      <c r="C99" s="1"/>
      <c r="D99" s="1"/>
      <c r="E99" s="1"/>
      <c r="F99" s="1"/>
      <c r="G99" s="1"/>
      <c r="H99" s="846" t="str">
        <f>IF(H95=0,"",ROUNDUP(IF(H97=N85,O85/P85,O84/P84)*O92,0))</f>
        <v/>
      </c>
      <c r="I99" s="846"/>
      <c r="J99" s="1" t="s">
        <v>2669</v>
      </c>
      <c r="K99" s="1"/>
      <c r="N99" s="1"/>
      <c r="O99" s="1"/>
      <c r="Y99" s="11"/>
      <c r="Z99" s="11"/>
      <c r="AA99" s="1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t="s">
        <v>2671</v>
      </c>
      <c r="BC99" s="1"/>
      <c r="BD99" s="1"/>
      <c r="BE99" s="1"/>
      <c r="BF99" s="1"/>
      <c r="BG99" s="1"/>
      <c r="BH99" s="846" t="e">
        <f>IF(BH95=0,"",ROUNDUP(IF(BH97=#REF!,#REF!/#REF!,BO85/BP85)*IF(BO86&lt;&gt;"",BO86,IF(BO87&lt;&gt;"",BO87,IF(BO88&lt;&gt;"",BO88,IF(BO89&lt;&gt;"",BO89,BO90)))),0))</f>
        <v>#REF!</v>
      </c>
      <c r="BI99" s="846"/>
      <c r="BJ99" s="1" t="s">
        <v>2669</v>
      </c>
      <c r="BK99" s="1"/>
      <c r="BN99" s="1"/>
      <c r="BO99" s="1"/>
      <c r="BY99" s="11"/>
      <c r="BZ99" s="11"/>
      <c r="CA99" s="11"/>
      <c r="CB99" s="1"/>
      <c r="CC99" s="1"/>
      <c r="CD99" s="1"/>
      <c r="CE99" s="1"/>
      <c r="CF99" s="1"/>
      <c r="CG99" s="1"/>
      <c r="CH99" s="1"/>
      <c r="CI99" s="1"/>
      <c r="CJ99" s="1"/>
      <c r="CK99" s="1"/>
      <c r="CL99" s="1"/>
      <c r="CM99" s="1"/>
      <c r="CN99" s="1"/>
      <c r="CO99" s="1"/>
      <c r="CP99" s="1"/>
      <c r="CQ99" s="1"/>
      <c r="CR99" s="1"/>
      <c r="CS99" s="1"/>
      <c r="CT99" s="1"/>
      <c r="CU99" s="1"/>
      <c r="CV99" s="1"/>
      <c r="CW99" s="1"/>
      <c r="CX99" s="1"/>
      <c r="CY99" s="1"/>
    </row>
    <row r="100" spans="1:103" s="18" customFormat="1">
      <c r="A100" s="1"/>
      <c r="B100" s="1"/>
      <c r="C100" s="1"/>
      <c r="D100" s="88" t="str">
        <f>IF(H99="","",IF(H95&lt;H99,"申請要件を満たさないため、申請不可",""))</f>
        <v/>
      </c>
      <c r="E100" s="1"/>
      <c r="F100" s="1"/>
      <c r="G100" s="1"/>
      <c r="H100" s="1"/>
      <c r="I100" s="1"/>
      <c r="J100" s="1"/>
      <c r="K100" s="1"/>
      <c r="M100" s="715"/>
      <c r="N100" s="724"/>
      <c r="O100" s="724"/>
      <c r="P100" s="724"/>
      <c r="Q100" s="724"/>
      <c r="R100" s="724"/>
      <c r="S100" s="724"/>
      <c r="T100" s="724"/>
      <c r="Y100" s="11"/>
      <c r="Z100" s="11"/>
      <c r="AA100" s="1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88" t="e">
        <f>IF(BH99="","",IF(BH95&lt;BH99,"申請要件を満たさないため、申請不可",""))</f>
        <v>#REF!</v>
      </c>
      <c r="BE100" s="1"/>
      <c r="BF100" s="1"/>
      <c r="BG100" s="1"/>
      <c r="BH100" s="1"/>
      <c r="BI100" s="1"/>
      <c r="BJ100" s="1"/>
      <c r="BK100" s="1"/>
      <c r="BM100" s="715"/>
      <c r="BN100" s="724"/>
      <c r="BO100" s="724"/>
      <c r="BP100" s="724"/>
      <c r="BQ100" s="724"/>
      <c r="BR100" s="724"/>
      <c r="BS100" s="724"/>
      <c r="BT100" s="724"/>
      <c r="BY100" s="11"/>
      <c r="BZ100" s="11"/>
      <c r="CA100" s="1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row>
    <row r="101" spans="1:103" s="18" customFormat="1">
      <c r="A101" s="1"/>
      <c r="B101" s="1" t="s">
        <v>2672</v>
      </c>
      <c r="C101" s="1"/>
      <c r="D101" s="1"/>
      <c r="E101" s="1"/>
      <c r="F101" s="1"/>
      <c r="G101" s="1"/>
      <c r="H101" s="1"/>
      <c r="I101" s="1"/>
      <c r="J101" s="1"/>
      <c r="K101" s="1"/>
      <c r="M101" s="724"/>
      <c r="N101" s="724"/>
      <c r="O101" s="724"/>
      <c r="P101" s="724"/>
      <c r="Q101" s="724"/>
      <c r="R101" s="724"/>
      <c r="S101" s="724"/>
      <c r="T101" s="724"/>
      <c r="Y101" s="11"/>
      <c r="Z101" s="11"/>
      <c r="AA101" s="1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t="s">
        <v>2672</v>
      </c>
      <c r="BC101" s="1"/>
      <c r="BD101" s="1"/>
      <c r="BE101" s="1"/>
      <c r="BF101" s="1"/>
      <c r="BG101" s="1"/>
      <c r="BH101" s="1"/>
      <c r="BI101" s="1"/>
      <c r="BJ101" s="1"/>
      <c r="BK101" s="1"/>
      <c r="BM101" s="724"/>
      <c r="BN101" s="724"/>
      <c r="BO101" s="724"/>
      <c r="BP101" s="724"/>
      <c r="BQ101" s="724"/>
      <c r="BR101" s="724"/>
      <c r="BS101" s="724"/>
      <c r="BT101" s="724"/>
      <c r="BY101" s="11"/>
      <c r="BZ101" s="11"/>
      <c r="CA101" s="1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row>
    <row r="102" spans="1:103" s="18" customFormat="1">
      <c r="A102" s="1"/>
      <c r="B102" s="1"/>
      <c r="C102" s="1" t="s">
        <v>2673</v>
      </c>
      <c r="D102" s="1"/>
      <c r="E102" s="1"/>
      <c r="F102" s="1"/>
      <c r="G102" s="1"/>
      <c r="H102" s="826"/>
      <c r="I102" s="826"/>
      <c r="J102" s="1"/>
      <c r="K102" s="1"/>
      <c r="N102" s="1"/>
      <c r="O102" s="1"/>
      <c r="Y102" s="11"/>
      <c r="Z102" s="11"/>
      <c r="AA102" s="1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t="s">
        <v>2673</v>
      </c>
      <c r="BD102" s="1"/>
      <c r="BE102" s="1"/>
      <c r="BF102" s="1"/>
      <c r="BG102" s="1"/>
      <c r="BH102" s="826"/>
      <c r="BI102" s="826"/>
      <c r="BJ102" s="1"/>
      <c r="BK102" s="1"/>
      <c r="BN102" s="1"/>
      <c r="BO102" s="1"/>
      <c r="BY102" s="11"/>
      <c r="BZ102" s="11"/>
      <c r="CA102" s="1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row>
    <row r="103" spans="1:103" s="18" customFormat="1">
      <c r="A103" s="1"/>
      <c r="B103" s="1"/>
      <c r="C103" s="1"/>
      <c r="D103" s="1"/>
      <c r="E103" s="1"/>
      <c r="F103" s="1"/>
      <c r="G103" s="1"/>
      <c r="H103" s="1"/>
      <c r="I103" s="1"/>
      <c r="J103" s="1"/>
      <c r="K103" s="1"/>
      <c r="N103" s="1"/>
      <c r="O103" s="1"/>
      <c r="Y103" s="11"/>
      <c r="Z103" s="11"/>
      <c r="AA103" s="1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N103" s="1"/>
      <c r="BO103" s="1"/>
      <c r="BY103" s="11"/>
      <c r="BZ103" s="11"/>
      <c r="CA103" s="1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row>
    <row r="104" spans="1:103" s="18" customFormat="1" ht="13.8" thickBot="1">
      <c r="A104" s="1"/>
      <c r="B104" s="1"/>
      <c r="C104" s="1" t="s">
        <v>2674</v>
      </c>
      <c r="D104" s="1"/>
      <c r="E104" s="1"/>
      <c r="F104" s="1"/>
      <c r="G104" s="1"/>
      <c r="H104" s="1"/>
      <c r="I104" s="1"/>
      <c r="J104" s="1"/>
      <c r="K104" s="1"/>
      <c r="Y104" s="11"/>
      <c r="Z104" s="11"/>
      <c r="AA104" s="1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t="s">
        <v>2674</v>
      </c>
      <c r="BD104" s="1"/>
      <c r="BE104" s="1"/>
      <c r="BF104" s="1"/>
      <c r="BG104" s="1"/>
      <c r="BH104" s="1"/>
      <c r="BI104" s="1"/>
      <c r="BJ104" s="1"/>
      <c r="BK104" s="1"/>
      <c r="BY104" s="11"/>
      <c r="BZ104" s="11"/>
      <c r="CA104" s="1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row>
    <row r="105" spans="1:103" s="18" customFormat="1">
      <c r="A105" s="1"/>
      <c r="B105" s="1"/>
      <c r="C105" s="1"/>
      <c r="D105" s="827"/>
      <c r="E105" s="828"/>
      <c r="F105" s="828"/>
      <c r="G105" s="828"/>
      <c r="H105" s="828"/>
      <c r="I105" s="828"/>
      <c r="J105" s="829"/>
      <c r="K105" s="1"/>
      <c r="Y105" s="11"/>
      <c r="Z105" s="11"/>
      <c r="AA105" s="1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836" t="s">
        <v>2675</v>
      </c>
      <c r="BE105" s="837"/>
      <c r="BF105" s="837"/>
      <c r="BG105" s="837"/>
      <c r="BH105" s="837"/>
      <c r="BI105" s="837"/>
      <c r="BJ105" s="838"/>
      <c r="BK105" s="1"/>
      <c r="BY105" s="11"/>
      <c r="BZ105" s="11"/>
      <c r="CA105" s="1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row>
    <row r="106" spans="1:103" s="18" customFormat="1">
      <c r="A106" s="1"/>
      <c r="B106" s="1"/>
      <c r="C106" s="1"/>
      <c r="D106" s="830"/>
      <c r="E106" s="831"/>
      <c r="F106" s="831"/>
      <c r="G106" s="831"/>
      <c r="H106" s="831"/>
      <c r="I106" s="831"/>
      <c r="J106" s="832"/>
      <c r="K106" s="1"/>
      <c r="Y106" s="11"/>
      <c r="Z106" s="11"/>
      <c r="AA106" s="1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839"/>
      <c r="BE106" s="840"/>
      <c r="BF106" s="840"/>
      <c r="BG106" s="840"/>
      <c r="BH106" s="840"/>
      <c r="BI106" s="840"/>
      <c r="BJ106" s="841"/>
      <c r="BK106" s="1"/>
      <c r="BY106" s="11"/>
      <c r="BZ106" s="11"/>
      <c r="CA106" s="1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row>
    <row r="107" spans="1:103" s="18" customFormat="1">
      <c r="A107" s="1"/>
      <c r="B107" s="1"/>
      <c r="C107" s="1"/>
      <c r="D107" s="830"/>
      <c r="E107" s="831"/>
      <c r="F107" s="831"/>
      <c r="G107" s="831"/>
      <c r="H107" s="831"/>
      <c r="I107" s="831"/>
      <c r="J107" s="832"/>
      <c r="K107" s="1"/>
      <c r="Y107" s="11"/>
      <c r="Z107" s="11"/>
      <c r="AA107" s="1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839"/>
      <c r="BE107" s="840"/>
      <c r="BF107" s="840"/>
      <c r="BG107" s="840"/>
      <c r="BH107" s="840"/>
      <c r="BI107" s="840"/>
      <c r="BJ107" s="841"/>
      <c r="BK107" s="1"/>
      <c r="BY107" s="11"/>
      <c r="BZ107" s="11"/>
      <c r="CA107" s="1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row>
    <row r="108" spans="1:103" s="18" customFormat="1">
      <c r="A108" s="1"/>
      <c r="B108" s="1"/>
      <c r="C108" s="1"/>
      <c r="D108" s="830"/>
      <c r="E108" s="831"/>
      <c r="F108" s="831"/>
      <c r="G108" s="831"/>
      <c r="H108" s="831"/>
      <c r="I108" s="831"/>
      <c r="J108" s="832"/>
      <c r="K108" s="1"/>
      <c r="Y108" s="11"/>
      <c r="Z108" s="11"/>
      <c r="AA108" s="1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839"/>
      <c r="BE108" s="840"/>
      <c r="BF108" s="840"/>
      <c r="BG108" s="840"/>
      <c r="BH108" s="840"/>
      <c r="BI108" s="840"/>
      <c r="BJ108" s="841"/>
      <c r="BK108" s="1"/>
      <c r="BY108" s="11"/>
      <c r="BZ108" s="11"/>
      <c r="CA108" s="1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row>
    <row r="109" spans="1:103" s="18" customFormat="1">
      <c r="A109" s="1"/>
      <c r="B109" s="1"/>
      <c r="C109" s="1"/>
      <c r="D109" s="830"/>
      <c r="E109" s="831"/>
      <c r="F109" s="831"/>
      <c r="G109" s="831"/>
      <c r="H109" s="831"/>
      <c r="I109" s="831"/>
      <c r="J109" s="832"/>
      <c r="K109" s="1"/>
      <c r="Y109" s="11"/>
      <c r="Z109" s="11"/>
      <c r="AA109" s="1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839"/>
      <c r="BE109" s="840"/>
      <c r="BF109" s="840"/>
      <c r="BG109" s="840"/>
      <c r="BH109" s="840"/>
      <c r="BI109" s="840"/>
      <c r="BJ109" s="841"/>
      <c r="BK109" s="1"/>
      <c r="BY109" s="11"/>
      <c r="BZ109" s="11"/>
      <c r="CA109" s="1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row>
    <row r="110" spans="1:103" s="18" customFormat="1">
      <c r="A110" s="1"/>
      <c r="B110" s="1"/>
      <c r="C110" s="1"/>
      <c r="D110" s="830"/>
      <c r="E110" s="831"/>
      <c r="F110" s="831"/>
      <c r="G110" s="831"/>
      <c r="H110" s="831"/>
      <c r="I110" s="831"/>
      <c r="J110" s="832"/>
      <c r="K110" s="1"/>
      <c r="Y110" s="11"/>
      <c r="Z110" s="11"/>
      <c r="AA110" s="1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839"/>
      <c r="BE110" s="840"/>
      <c r="BF110" s="840"/>
      <c r="BG110" s="840"/>
      <c r="BH110" s="840"/>
      <c r="BI110" s="840"/>
      <c r="BJ110" s="841"/>
      <c r="BK110" s="1"/>
      <c r="BY110" s="11"/>
      <c r="BZ110" s="11"/>
      <c r="CA110" s="1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row>
    <row r="111" spans="1:103" s="18" customFormat="1">
      <c r="A111" s="1"/>
      <c r="B111" s="1"/>
      <c r="C111" s="1"/>
      <c r="D111" s="830"/>
      <c r="E111" s="831"/>
      <c r="F111" s="831"/>
      <c r="G111" s="831"/>
      <c r="H111" s="831"/>
      <c r="I111" s="831"/>
      <c r="J111" s="832"/>
      <c r="K111" s="1"/>
      <c r="Y111" s="11"/>
      <c r="Z111" s="11"/>
      <c r="AA111" s="1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839"/>
      <c r="BE111" s="840"/>
      <c r="BF111" s="840"/>
      <c r="BG111" s="840"/>
      <c r="BH111" s="840"/>
      <c r="BI111" s="840"/>
      <c r="BJ111" s="841"/>
      <c r="BK111" s="1"/>
      <c r="BY111" s="11"/>
      <c r="BZ111" s="11"/>
      <c r="CA111" s="1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row>
    <row r="112" spans="1:103" s="18" customFormat="1">
      <c r="A112" s="1"/>
      <c r="B112" s="1"/>
      <c r="C112" s="1"/>
      <c r="D112" s="830"/>
      <c r="E112" s="831"/>
      <c r="F112" s="831"/>
      <c r="G112" s="831"/>
      <c r="H112" s="831"/>
      <c r="I112" s="831"/>
      <c r="J112" s="832"/>
      <c r="K112" s="1"/>
      <c r="M112" s="594"/>
      <c r="Y112" s="11"/>
      <c r="Z112" s="11"/>
      <c r="AA112" s="1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839"/>
      <c r="BE112" s="840"/>
      <c r="BF112" s="840"/>
      <c r="BG112" s="840"/>
      <c r="BH112" s="840"/>
      <c r="BI112" s="840"/>
      <c r="BJ112" s="841"/>
      <c r="BK112" s="1"/>
      <c r="BM112" s="594"/>
      <c r="BY112" s="11"/>
      <c r="BZ112" s="11"/>
      <c r="CA112" s="1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row>
    <row r="113" spans="1:103" s="18" customFormat="1">
      <c r="A113" s="1"/>
      <c r="B113" s="1"/>
      <c r="C113" s="1"/>
      <c r="D113" s="830"/>
      <c r="E113" s="831"/>
      <c r="F113" s="831"/>
      <c r="G113" s="831"/>
      <c r="H113" s="831"/>
      <c r="I113" s="831"/>
      <c r="J113" s="832"/>
      <c r="K113" s="1"/>
      <c r="Y113" s="11"/>
      <c r="Z113" s="11"/>
      <c r="AA113" s="1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839"/>
      <c r="BE113" s="840"/>
      <c r="BF113" s="840"/>
      <c r="BG113" s="840"/>
      <c r="BH113" s="840"/>
      <c r="BI113" s="840"/>
      <c r="BJ113" s="841"/>
      <c r="BK113" s="1"/>
      <c r="BY113" s="11"/>
      <c r="BZ113" s="11"/>
      <c r="CA113" s="1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row>
    <row r="114" spans="1:103" s="18" customFormat="1">
      <c r="A114" s="1"/>
      <c r="B114" s="1"/>
      <c r="C114" s="1"/>
      <c r="D114" s="830"/>
      <c r="E114" s="831"/>
      <c r="F114" s="831"/>
      <c r="G114" s="831"/>
      <c r="H114" s="831"/>
      <c r="I114" s="831"/>
      <c r="J114" s="832"/>
      <c r="K114" s="1"/>
      <c r="Y114" s="11"/>
      <c r="Z114" s="11"/>
      <c r="AA114" s="1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839"/>
      <c r="BE114" s="840"/>
      <c r="BF114" s="840"/>
      <c r="BG114" s="840"/>
      <c r="BH114" s="840"/>
      <c r="BI114" s="840"/>
      <c r="BJ114" s="841"/>
      <c r="BK114" s="1"/>
      <c r="BY114" s="11"/>
      <c r="BZ114" s="11"/>
      <c r="CA114" s="1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row>
    <row r="115" spans="1:103" s="18" customFormat="1">
      <c r="A115" s="1"/>
      <c r="B115" s="1"/>
      <c r="C115" s="1"/>
      <c r="D115" s="830"/>
      <c r="E115" s="831"/>
      <c r="F115" s="831"/>
      <c r="G115" s="831"/>
      <c r="H115" s="831"/>
      <c r="I115" s="831"/>
      <c r="J115" s="832"/>
      <c r="K115" s="1"/>
      <c r="Y115" s="11"/>
      <c r="Z115" s="11"/>
      <c r="AA115" s="1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839"/>
      <c r="BE115" s="840"/>
      <c r="BF115" s="840"/>
      <c r="BG115" s="840"/>
      <c r="BH115" s="840"/>
      <c r="BI115" s="840"/>
      <c r="BJ115" s="841"/>
      <c r="BK115" s="1"/>
      <c r="BY115" s="11"/>
      <c r="BZ115" s="11"/>
      <c r="CA115" s="1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row>
    <row r="116" spans="1:103" s="18" customFormat="1">
      <c r="A116" s="1"/>
      <c r="B116" s="1"/>
      <c r="C116" s="1"/>
      <c r="D116" s="830"/>
      <c r="E116" s="831"/>
      <c r="F116" s="831"/>
      <c r="G116" s="831"/>
      <c r="H116" s="831"/>
      <c r="I116" s="831"/>
      <c r="J116" s="832"/>
      <c r="K116" s="1"/>
      <c r="Y116" s="11"/>
      <c r="Z116" s="11"/>
      <c r="AA116" s="1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839"/>
      <c r="BE116" s="840"/>
      <c r="BF116" s="840"/>
      <c r="BG116" s="840"/>
      <c r="BH116" s="840"/>
      <c r="BI116" s="840"/>
      <c r="BJ116" s="841"/>
      <c r="BK116" s="1"/>
      <c r="BY116" s="11"/>
      <c r="BZ116" s="11"/>
      <c r="CA116" s="1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row>
    <row r="117" spans="1:103" s="18" customFormat="1" ht="13.8" thickBot="1">
      <c r="A117" s="1"/>
      <c r="B117" s="1"/>
      <c r="C117" s="1"/>
      <c r="D117" s="833"/>
      <c r="E117" s="834"/>
      <c r="F117" s="834"/>
      <c r="G117" s="834"/>
      <c r="H117" s="834"/>
      <c r="I117" s="834"/>
      <c r="J117" s="835"/>
      <c r="K117" s="1"/>
      <c r="Y117" s="11"/>
      <c r="Z117" s="11"/>
      <c r="AA117" s="1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842"/>
      <c r="BE117" s="843"/>
      <c r="BF117" s="843"/>
      <c r="BG117" s="843"/>
      <c r="BH117" s="843"/>
      <c r="BI117" s="843"/>
      <c r="BJ117" s="844"/>
      <c r="BK117" s="1"/>
      <c r="BY117" s="11"/>
      <c r="BZ117" s="11"/>
      <c r="CA117" s="1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row>
  </sheetData>
  <sheetProtection algorithmName="SHA-512" hashValue="SRxpzCe5t9wMEPjmG44IXkx/OhKUDTJWlqL634ZY86LUEbnBhKW6Zvi2XgfVvtLLW5rjJVluop23vuhBFopg7A==" saltValue="bb/LZ+13OdgDiQvTUPU6ag==" spinCount="100000" sheet="1" objects="1" scenarios="1"/>
  <mergeCells count="132">
    <mergeCell ref="H102:I102"/>
    <mergeCell ref="BH102:BI102"/>
    <mergeCell ref="D105:J117"/>
    <mergeCell ref="BD105:BJ117"/>
    <mergeCell ref="H97:I97"/>
    <mergeCell ref="BH97:BI97"/>
    <mergeCell ref="H99:I99"/>
    <mergeCell ref="BH99:BI99"/>
    <mergeCell ref="M100:T101"/>
    <mergeCell ref="BM100:BT101"/>
    <mergeCell ref="B86:D89"/>
    <mergeCell ref="BB86:BD89"/>
    <mergeCell ref="G90:I90"/>
    <mergeCell ref="BG90:BI90"/>
    <mergeCell ref="H95:I95"/>
    <mergeCell ref="BH95:BI95"/>
    <mergeCell ref="C85:D85"/>
    <mergeCell ref="E85:J85"/>
    <mergeCell ref="BC85:BD85"/>
    <mergeCell ref="BE85:BJ85"/>
    <mergeCell ref="G81:I81"/>
    <mergeCell ref="BG81:BI81"/>
    <mergeCell ref="B84:D84"/>
    <mergeCell ref="E84:J84"/>
    <mergeCell ref="BB84:BD84"/>
    <mergeCell ref="BE84:BJ84"/>
    <mergeCell ref="C76:D76"/>
    <mergeCell ref="E76:J76"/>
    <mergeCell ref="BC76:BD76"/>
    <mergeCell ref="BE76:BJ76"/>
    <mergeCell ref="B77:D80"/>
    <mergeCell ref="BB77:BD80"/>
    <mergeCell ref="G72:I72"/>
    <mergeCell ref="BG72:BI72"/>
    <mergeCell ref="B75:D75"/>
    <mergeCell ref="E75:J75"/>
    <mergeCell ref="BB75:BD75"/>
    <mergeCell ref="BE75:BJ75"/>
    <mergeCell ref="C67:D67"/>
    <mergeCell ref="E67:J67"/>
    <mergeCell ref="BC67:BD67"/>
    <mergeCell ref="BE67:BJ67"/>
    <mergeCell ref="B68:D71"/>
    <mergeCell ref="BB68:BD71"/>
    <mergeCell ref="G63:I63"/>
    <mergeCell ref="BG63:BI63"/>
    <mergeCell ref="B66:D66"/>
    <mergeCell ref="E66:J66"/>
    <mergeCell ref="BB66:BD66"/>
    <mergeCell ref="BE66:BJ66"/>
    <mergeCell ref="C58:D58"/>
    <mergeCell ref="E58:J58"/>
    <mergeCell ref="BC58:BD58"/>
    <mergeCell ref="BE58:BJ58"/>
    <mergeCell ref="B59:D62"/>
    <mergeCell ref="BB59:BD62"/>
    <mergeCell ref="G54:I54"/>
    <mergeCell ref="BG54:BI54"/>
    <mergeCell ref="B57:D57"/>
    <mergeCell ref="E57:J57"/>
    <mergeCell ref="BB57:BD57"/>
    <mergeCell ref="BE57:BJ57"/>
    <mergeCell ref="C49:D49"/>
    <mergeCell ref="E49:J49"/>
    <mergeCell ref="BC49:BD49"/>
    <mergeCell ref="BE49:BJ49"/>
    <mergeCell ref="B50:D53"/>
    <mergeCell ref="BB50:BD53"/>
    <mergeCell ref="G45:I45"/>
    <mergeCell ref="BG45:BI45"/>
    <mergeCell ref="B48:D48"/>
    <mergeCell ref="E48:J48"/>
    <mergeCell ref="BB48:BD48"/>
    <mergeCell ref="BE48:BJ48"/>
    <mergeCell ref="C40:D40"/>
    <mergeCell ref="E40:J40"/>
    <mergeCell ref="BC40:BD40"/>
    <mergeCell ref="BE40:BJ40"/>
    <mergeCell ref="B41:D44"/>
    <mergeCell ref="BB41:BD44"/>
    <mergeCell ref="G36:I36"/>
    <mergeCell ref="BG36:BI36"/>
    <mergeCell ref="B39:D39"/>
    <mergeCell ref="E39:J39"/>
    <mergeCell ref="BB39:BD39"/>
    <mergeCell ref="BE39:BJ39"/>
    <mergeCell ref="C31:D31"/>
    <mergeCell ref="E31:J31"/>
    <mergeCell ref="BC31:BD31"/>
    <mergeCell ref="BE31:BJ31"/>
    <mergeCell ref="B32:D35"/>
    <mergeCell ref="BB32:BD35"/>
    <mergeCell ref="G27:I27"/>
    <mergeCell ref="BG27:BI27"/>
    <mergeCell ref="B30:D30"/>
    <mergeCell ref="E30:J30"/>
    <mergeCell ref="BB30:BD30"/>
    <mergeCell ref="BE30:BJ30"/>
    <mergeCell ref="C22:D22"/>
    <mergeCell ref="E22:J22"/>
    <mergeCell ref="BC22:BD22"/>
    <mergeCell ref="BE22:BJ22"/>
    <mergeCell ref="B23:D26"/>
    <mergeCell ref="BB23:BD26"/>
    <mergeCell ref="G18:I18"/>
    <mergeCell ref="BG18:BI18"/>
    <mergeCell ref="B21:D21"/>
    <mergeCell ref="E21:J21"/>
    <mergeCell ref="BB21:BD21"/>
    <mergeCell ref="BE21:BJ21"/>
    <mergeCell ref="C13:D13"/>
    <mergeCell ref="E13:J13"/>
    <mergeCell ref="BC13:BD13"/>
    <mergeCell ref="BE13:BJ13"/>
    <mergeCell ref="B14:D17"/>
    <mergeCell ref="BB14:BD17"/>
    <mergeCell ref="B5:D8"/>
    <mergeCell ref="BB5:BD8"/>
    <mergeCell ref="G9:I9"/>
    <mergeCell ref="BG9:BI9"/>
    <mergeCell ref="B12:D12"/>
    <mergeCell ref="E12:J12"/>
    <mergeCell ref="BB12:BD12"/>
    <mergeCell ref="BE12:BJ12"/>
    <mergeCell ref="B3:D3"/>
    <mergeCell ref="E3:J3"/>
    <mergeCell ref="BB3:BD3"/>
    <mergeCell ref="BE3:BJ3"/>
    <mergeCell ref="C4:D4"/>
    <mergeCell ref="E4:J4"/>
    <mergeCell ref="BC4:BD4"/>
    <mergeCell ref="BE4:BJ4"/>
  </mergeCells>
  <phoneticPr fontId="58"/>
  <dataValidations count="1">
    <dataValidation type="list" allowBlank="1" showInputMessage="1" showErrorMessage="1" sqref="H97:I97 BH97:BI97" xr:uid="{00000000-0002-0000-0D00-000000000000}">
      <formula1>$N$84:$N$85</formula1>
    </dataValidation>
  </dataValidations>
  <pageMargins left="0.70866141732283472" right="0.70866141732283472" top="0.74803149606299213" bottom="0.74803149606299213" header="0.31496062992125984" footer="0.31496062992125984"/>
  <pageSetup paperSize="9" orientation="portrait" blackAndWhite="1" r:id="rId1"/>
  <rowBreaks count="2" manualBreakCount="2">
    <brk id="37" max="50" man="1"/>
    <brk id="73" max="5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8">
    <tabColor rgb="FFFF0000"/>
  </sheetPr>
  <dimension ref="A1:V37"/>
  <sheetViews>
    <sheetView showZeros="0" view="pageBreakPreview" zoomScaleNormal="85" zoomScaleSheetLayoutView="100" workbookViewId="0">
      <selection activeCell="E10" sqref="E10"/>
    </sheetView>
  </sheetViews>
  <sheetFormatPr defaultColWidth="8.88671875" defaultRowHeight="10.8"/>
  <cols>
    <col min="1" max="1" width="10.77734375" style="178" customWidth="1"/>
    <col min="2" max="2" width="11.21875" style="178" customWidth="1"/>
    <col min="3" max="3" width="12.21875" style="178" customWidth="1"/>
    <col min="4" max="5" width="11.6640625" style="178" customWidth="1"/>
    <col min="6" max="6" width="11.44140625" style="178" customWidth="1"/>
    <col min="7" max="8" width="10" style="178" customWidth="1"/>
    <col min="9" max="9" width="8.88671875" style="178"/>
    <col min="10" max="12" width="8.88671875" style="178" customWidth="1"/>
    <col min="13" max="22" width="8.88671875" style="178" hidden="1" customWidth="1"/>
    <col min="23" max="43" width="8.88671875" style="178" customWidth="1"/>
    <col min="44" max="16384" width="8.88671875" style="178"/>
  </cols>
  <sheetData>
    <row r="1" spans="1:19" ht="18" customHeight="1" thickBot="1">
      <c r="A1" s="127" t="s">
        <v>2601</v>
      </c>
    </row>
    <row r="2" spans="1:19" ht="18" customHeight="1" thickBot="1">
      <c r="A2" s="261" t="s">
        <v>2240</v>
      </c>
      <c r="D2" s="872"/>
      <c r="E2" s="873"/>
      <c r="F2" s="874"/>
      <c r="G2" s="99"/>
    </row>
    <row r="3" spans="1:19" ht="11.4" thickBot="1"/>
    <row r="4" spans="1:19" ht="25.2">
      <c r="A4" s="262" t="s">
        <v>2242</v>
      </c>
      <c r="B4" s="263">
        <v>1</v>
      </c>
      <c r="C4" s="263">
        <v>2</v>
      </c>
      <c r="D4" s="579" t="s">
        <v>2195</v>
      </c>
      <c r="E4" s="856" t="s">
        <v>2243</v>
      </c>
      <c r="F4" s="858" t="str">
        <f>IFERROR((VLOOKUP(D2,M4:R12,6,FALSE)),"")</f>
        <v/>
      </c>
      <c r="M4" s="178" t="s">
        <v>2244</v>
      </c>
      <c r="N4" s="264" t="s">
        <v>2245</v>
      </c>
      <c r="O4" s="265" t="s">
        <v>2246</v>
      </c>
      <c r="P4" s="266" t="s">
        <v>2247</v>
      </c>
      <c r="Q4" s="265" t="s">
        <v>2248</v>
      </c>
      <c r="R4" s="178" t="s">
        <v>2244</v>
      </c>
      <c r="S4" s="267"/>
    </row>
    <row r="5" spans="1:19" ht="45.6" customHeight="1">
      <c r="A5" s="262" t="s">
        <v>2249</v>
      </c>
      <c r="B5" s="262" t="str">
        <f>IF(共通２_太陽光発電!E7="","","太陽光発電に関する事業（※蓄電池を含む）")</f>
        <v/>
      </c>
      <c r="C5" s="262" t="str">
        <f>IF(共通様式２_太陽光を除く発電設備!D7="","","１.太陽光発電を除く発電設備に関する事業（※蓄電池を含む）")</f>
        <v/>
      </c>
      <c r="D5" s="580"/>
      <c r="E5" s="857"/>
      <c r="F5" s="859"/>
      <c r="M5" s="268" t="s">
        <v>2241</v>
      </c>
      <c r="N5" s="268" t="s">
        <v>2250</v>
      </c>
      <c r="O5" s="268" t="s">
        <v>2251</v>
      </c>
      <c r="P5" s="268" t="s">
        <v>2252</v>
      </c>
      <c r="Q5" s="268" t="s">
        <v>2253</v>
      </c>
      <c r="R5" s="178" t="s">
        <v>2254</v>
      </c>
      <c r="S5" s="267"/>
    </row>
    <row r="6" spans="1:19" ht="35.4" customHeight="1">
      <c r="A6" s="262" t="s">
        <v>2255</v>
      </c>
      <c r="B6" s="282" t="str">
        <f>共通２_太陽光発電!G42</f>
        <v/>
      </c>
      <c r="C6" s="282" t="str">
        <f>共通様式２_太陽光を除く発電設備!G42</f>
        <v/>
      </c>
      <c r="D6" s="282">
        <f>SUM(B6:C6)</f>
        <v>0</v>
      </c>
      <c r="E6" s="860"/>
      <c r="F6" s="863"/>
      <c r="M6" s="268" t="s">
        <v>2257</v>
      </c>
      <c r="N6" s="268" t="s">
        <v>2250</v>
      </c>
      <c r="O6" s="268" t="s">
        <v>2251</v>
      </c>
      <c r="P6" s="268" t="s">
        <v>2252</v>
      </c>
      <c r="Q6" s="268" t="s">
        <v>2253</v>
      </c>
      <c r="R6" s="178" t="s">
        <v>2254</v>
      </c>
      <c r="S6" s="267"/>
    </row>
    <row r="7" spans="1:19" ht="35.4" customHeight="1">
      <c r="A7" s="262" t="s">
        <v>2256</v>
      </c>
      <c r="B7" s="282" t="str">
        <f>共通２_太陽光発電!M42</f>
        <v/>
      </c>
      <c r="C7" s="282" t="str">
        <f>共通様式２_太陽光を除く発電設備!M42</f>
        <v/>
      </c>
      <c r="D7" s="282">
        <f>SUM(B7:C7)</f>
        <v>0</v>
      </c>
      <c r="E7" s="861"/>
      <c r="F7" s="864"/>
      <c r="M7" s="268" t="s">
        <v>2258</v>
      </c>
      <c r="N7" s="268" t="s">
        <v>2250</v>
      </c>
      <c r="O7" s="268" t="s">
        <v>2251</v>
      </c>
      <c r="P7" s="268" t="s">
        <v>2252</v>
      </c>
      <c r="Q7" s="269" t="s">
        <v>2259</v>
      </c>
      <c r="R7" s="178" t="s">
        <v>2260</v>
      </c>
      <c r="S7" s="267"/>
    </row>
    <row r="8" spans="1:19" ht="35.4" customHeight="1">
      <c r="A8" s="262" t="s">
        <v>2246</v>
      </c>
      <c r="B8" s="282" t="str">
        <f>共通２_太陽光発電!G43</f>
        <v/>
      </c>
      <c r="C8" s="282" t="str">
        <f>共通様式２_太陽光を除く発電設備!G43</f>
        <v/>
      </c>
      <c r="D8" s="282">
        <f>SUM(B8:C8)</f>
        <v>0</v>
      </c>
      <c r="E8" s="861"/>
      <c r="F8" s="864"/>
      <c r="M8" s="268" t="s">
        <v>2368</v>
      </c>
      <c r="N8" s="268" t="s">
        <v>2250</v>
      </c>
      <c r="O8" s="268" t="s">
        <v>2251</v>
      </c>
      <c r="P8" s="268" t="s">
        <v>2252</v>
      </c>
      <c r="Q8" s="268" t="s">
        <v>2253</v>
      </c>
      <c r="R8" s="178" t="s">
        <v>2254</v>
      </c>
      <c r="S8" s="267"/>
    </row>
    <row r="9" spans="1:19" ht="35.4" customHeight="1">
      <c r="A9" s="262" t="s">
        <v>2247</v>
      </c>
      <c r="B9" s="282" t="str">
        <f>共通２_太陽光発電!M43</f>
        <v/>
      </c>
      <c r="C9" s="282" t="str">
        <f>共通様式２_太陽光を除く発電設備!M43</f>
        <v/>
      </c>
      <c r="D9" s="282">
        <f>SUM(B9:C9)</f>
        <v>0</v>
      </c>
      <c r="E9" s="862"/>
      <c r="F9" s="865"/>
      <c r="M9" s="268" t="s">
        <v>2369</v>
      </c>
      <c r="N9" s="268" t="s">
        <v>2250</v>
      </c>
      <c r="O9" s="268" t="s">
        <v>2251</v>
      </c>
      <c r="P9" s="268" t="s">
        <v>2252</v>
      </c>
      <c r="Q9" s="268" t="s">
        <v>2253</v>
      </c>
      <c r="R9" s="178" t="s">
        <v>2254</v>
      </c>
    </row>
    <row r="10" spans="1:19" ht="35.4" customHeight="1" thickBot="1">
      <c r="A10" s="262" t="str">
        <f>F4</f>
        <v/>
      </c>
      <c r="B10" s="282" t="str">
        <f>共通２_太陽光発電!M46</f>
        <v/>
      </c>
      <c r="C10" s="282" t="str">
        <f>共通様式２_太陽光を除く発電設備!M46</f>
        <v/>
      </c>
      <c r="D10" s="282">
        <f>SUM(B10:C10)</f>
        <v>0</v>
      </c>
      <c r="E10" s="283">
        <f>IFERROR(MIN(共通２_太陽光発電!S51,共通様式２_太陽光を除く発電設備!S51),"")</f>
        <v>100000000</v>
      </c>
      <c r="F10" s="284">
        <f>IFERROR((MIN(D10:E10)),"")</f>
        <v>0</v>
      </c>
      <c r="M10" s="268" t="s">
        <v>2370</v>
      </c>
      <c r="N10" s="268" t="s">
        <v>2250</v>
      </c>
      <c r="O10" s="268" t="s">
        <v>2251</v>
      </c>
      <c r="P10" s="268" t="s">
        <v>2252</v>
      </c>
      <c r="Q10" s="269" t="s">
        <v>2259</v>
      </c>
      <c r="R10" s="178" t="s">
        <v>2260</v>
      </c>
    </row>
    <row r="11" spans="1:19" ht="18" customHeight="1">
      <c r="M11" s="263"/>
      <c r="N11" s="268"/>
      <c r="O11" s="268"/>
      <c r="P11" s="268"/>
      <c r="Q11" s="268"/>
    </row>
    <row r="12" spans="1:19" ht="18" customHeight="1">
      <c r="M12" s="263" t="s">
        <v>2370</v>
      </c>
      <c r="N12" s="268" t="s">
        <v>2250</v>
      </c>
      <c r="O12" s="268" t="s">
        <v>2251</v>
      </c>
      <c r="P12" s="268" t="s">
        <v>2252</v>
      </c>
      <c r="Q12" s="269" t="s">
        <v>2259</v>
      </c>
      <c r="R12" s="178" t="s">
        <v>2260</v>
      </c>
    </row>
    <row r="13" spans="1:19" ht="18" customHeight="1">
      <c r="A13" s="127" t="s">
        <v>2410</v>
      </c>
      <c r="M13" s="263"/>
      <c r="N13" s="268"/>
      <c r="O13" s="268"/>
      <c r="P13" s="268"/>
      <c r="Q13" s="268"/>
    </row>
    <row r="14" spans="1:19" ht="18" customHeight="1">
      <c r="A14" s="866" t="s">
        <v>377</v>
      </c>
      <c r="B14" s="867"/>
      <c r="C14" s="868"/>
      <c r="D14" s="869"/>
      <c r="E14" s="869"/>
      <c r="F14" s="869"/>
      <c r="G14" s="869"/>
      <c r="H14" s="869"/>
      <c r="M14" s="263" t="s">
        <v>2411</v>
      </c>
      <c r="N14" s="268" t="s">
        <v>2250</v>
      </c>
      <c r="O14" s="268" t="s">
        <v>2251</v>
      </c>
      <c r="P14" s="268" t="s">
        <v>2252</v>
      </c>
      <c r="Q14" s="268" t="s">
        <v>2412</v>
      </c>
      <c r="R14" s="178" t="s">
        <v>2254</v>
      </c>
    </row>
    <row r="15" spans="1:19" ht="18" customHeight="1">
      <c r="A15" s="866" t="s">
        <v>2201</v>
      </c>
      <c r="B15" s="867"/>
      <c r="C15" s="868"/>
      <c r="D15" s="869"/>
      <c r="E15" s="869"/>
      <c r="F15" s="869"/>
      <c r="G15" s="869"/>
      <c r="H15" s="869"/>
      <c r="M15" s="263" t="s">
        <v>2413</v>
      </c>
      <c r="N15" s="268" t="s">
        <v>2250</v>
      </c>
      <c r="O15" s="268" t="s">
        <v>2251</v>
      </c>
      <c r="P15" s="268" t="s">
        <v>2252</v>
      </c>
      <c r="Q15" s="268" t="s">
        <v>2412</v>
      </c>
      <c r="R15" s="178" t="s">
        <v>2254</v>
      </c>
    </row>
    <row r="16" spans="1:19" ht="18" customHeight="1">
      <c r="A16" s="866" t="s">
        <v>378</v>
      </c>
      <c r="B16" s="867"/>
      <c r="C16" s="868"/>
      <c r="D16" s="869"/>
      <c r="E16" s="869"/>
      <c r="F16" s="869"/>
      <c r="G16" s="869"/>
      <c r="H16" s="869"/>
      <c r="M16" s="263" t="s">
        <v>2414</v>
      </c>
      <c r="N16" s="268" t="s">
        <v>2250</v>
      </c>
      <c r="O16" s="268" t="s">
        <v>2251</v>
      </c>
      <c r="P16" s="268" t="s">
        <v>2252</v>
      </c>
      <c r="Q16" s="268" t="s">
        <v>2412</v>
      </c>
      <c r="R16" s="178" t="s">
        <v>2254</v>
      </c>
    </row>
    <row r="17" spans="1:18" ht="18" customHeight="1">
      <c r="A17" s="866" t="s">
        <v>2190</v>
      </c>
      <c r="B17" s="867"/>
      <c r="C17" s="868"/>
      <c r="D17" s="870"/>
      <c r="E17" s="870"/>
      <c r="F17" s="870"/>
      <c r="G17" s="870"/>
      <c r="H17" s="870"/>
      <c r="M17" s="263" t="s">
        <v>2415</v>
      </c>
      <c r="N17" s="268" t="s">
        <v>2250</v>
      </c>
      <c r="O17" s="268" t="s">
        <v>2251</v>
      </c>
      <c r="P17" s="268" t="s">
        <v>2252</v>
      </c>
      <c r="Q17" s="268" t="s">
        <v>2412</v>
      </c>
      <c r="R17" s="178" t="s">
        <v>2254</v>
      </c>
    </row>
    <row r="18" spans="1:18" ht="18" customHeight="1">
      <c r="A18" s="866" t="s">
        <v>2191</v>
      </c>
      <c r="B18" s="867"/>
      <c r="C18" s="868"/>
      <c r="D18" s="870"/>
      <c r="E18" s="870"/>
      <c r="F18" s="870"/>
      <c r="G18" s="870"/>
      <c r="H18" s="870"/>
      <c r="M18" s="263" t="s">
        <v>2416</v>
      </c>
      <c r="N18" s="268" t="s">
        <v>2250</v>
      </c>
      <c r="O18" s="268" t="s">
        <v>2251</v>
      </c>
      <c r="P18" s="268" t="s">
        <v>2252</v>
      </c>
      <c r="Q18" s="268" t="s">
        <v>2412</v>
      </c>
      <c r="R18" s="178" t="s">
        <v>2254</v>
      </c>
    </row>
    <row r="19" spans="1:18" ht="18" customHeight="1">
      <c r="A19" s="866" t="s">
        <v>40</v>
      </c>
      <c r="B19" s="867"/>
      <c r="C19" s="868"/>
      <c r="D19" s="870"/>
      <c r="E19" s="870"/>
      <c r="F19" s="870"/>
      <c r="G19" s="870"/>
      <c r="H19" s="870"/>
      <c r="M19" s="263" t="s">
        <v>2417</v>
      </c>
      <c r="N19" s="268" t="s">
        <v>2250</v>
      </c>
      <c r="O19" s="268" t="s">
        <v>2251</v>
      </c>
      <c r="P19" s="268" t="s">
        <v>2252</v>
      </c>
      <c r="Q19" s="268" t="s">
        <v>2412</v>
      </c>
      <c r="R19" s="178" t="s">
        <v>2254</v>
      </c>
    </row>
    <row r="20" spans="1:18" ht="18" customHeight="1">
      <c r="A20" s="866" t="s">
        <v>41</v>
      </c>
      <c r="B20" s="867"/>
      <c r="C20" s="868"/>
      <c r="D20" s="871"/>
      <c r="E20" s="871"/>
      <c r="F20" s="871"/>
      <c r="G20" s="871"/>
      <c r="H20" s="871"/>
      <c r="M20" s="263" t="s">
        <v>2418</v>
      </c>
      <c r="N20" s="268" t="s">
        <v>2250</v>
      </c>
      <c r="O20" s="268" t="s">
        <v>2251</v>
      </c>
      <c r="P20" s="268" t="s">
        <v>2252</v>
      </c>
      <c r="Q20" s="268" t="s">
        <v>2412</v>
      </c>
      <c r="R20" s="178" t="s">
        <v>2254</v>
      </c>
    </row>
    <row r="21" spans="1:18" ht="18" customHeight="1">
      <c r="A21" s="178" t="s">
        <v>2261</v>
      </c>
    </row>
    <row r="22" spans="1:18" ht="18" customHeight="1">
      <c r="A22" s="847"/>
      <c r="B22" s="848"/>
      <c r="C22" s="848"/>
      <c r="D22" s="848"/>
      <c r="E22" s="848"/>
      <c r="F22" s="848"/>
      <c r="G22" s="848"/>
      <c r="H22" s="849"/>
      <c r="I22" s="270"/>
      <c r="J22" s="270"/>
    </row>
    <row r="23" spans="1:18" ht="18" customHeight="1">
      <c r="A23" s="850"/>
      <c r="B23" s="851"/>
      <c r="C23" s="851"/>
      <c r="D23" s="851"/>
      <c r="E23" s="851"/>
      <c r="F23" s="851"/>
      <c r="G23" s="851"/>
      <c r="H23" s="852"/>
    </row>
    <row r="24" spans="1:18" ht="18" customHeight="1">
      <c r="A24" s="850"/>
      <c r="B24" s="851"/>
      <c r="C24" s="851"/>
      <c r="D24" s="851"/>
      <c r="E24" s="851"/>
      <c r="F24" s="851"/>
      <c r="G24" s="851"/>
      <c r="H24" s="852"/>
    </row>
    <row r="25" spans="1:18" ht="18" customHeight="1">
      <c r="A25" s="850"/>
      <c r="B25" s="851"/>
      <c r="C25" s="851"/>
      <c r="D25" s="851"/>
      <c r="E25" s="851"/>
      <c r="F25" s="851"/>
      <c r="G25" s="851"/>
      <c r="H25" s="852"/>
    </row>
    <row r="26" spans="1:18" ht="18" customHeight="1">
      <c r="A26" s="850"/>
      <c r="B26" s="851"/>
      <c r="C26" s="851"/>
      <c r="D26" s="851"/>
      <c r="E26" s="851"/>
      <c r="F26" s="851"/>
      <c r="G26" s="851"/>
      <c r="H26" s="852"/>
    </row>
    <row r="27" spans="1:18" ht="18" customHeight="1">
      <c r="A27" s="850"/>
      <c r="B27" s="851"/>
      <c r="C27" s="851"/>
      <c r="D27" s="851"/>
      <c r="E27" s="851"/>
      <c r="F27" s="851"/>
      <c r="G27" s="851"/>
      <c r="H27" s="852"/>
    </row>
    <row r="28" spans="1:18" ht="18" customHeight="1">
      <c r="A28" s="850"/>
      <c r="B28" s="851"/>
      <c r="C28" s="851"/>
      <c r="D28" s="851"/>
      <c r="E28" s="851"/>
      <c r="F28" s="851"/>
      <c r="G28" s="851"/>
      <c r="H28" s="852"/>
    </row>
    <row r="29" spans="1:18" ht="18" customHeight="1">
      <c r="A29" s="850"/>
      <c r="B29" s="851"/>
      <c r="C29" s="851"/>
      <c r="D29" s="851"/>
      <c r="E29" s="851"/>
      <c r="F29" s="851"/>
      <c r="G29" s="851"/>
      <c r="H29" s="852"/>
    </row>
    <row r="30" spans="1:18" ht="18" customHeight="1">
      <c r="A30" s="850"/>
      <c r="B30" s="851"/>
      <c r="C30" s="851"/>
      <c r="D30" s="851"/>
      <c r="E30" s="851"/>
      <c r="F30" s="851"/>
      <c r="G30" s="851"/>
      <c r="H30" s="852"/>
    </row>
    <row r="31" spans="1:18" ht="18" customHeight="1">
      <c r="A31" s="850"/>
      <c r="B31" s="851"/>
      <c r="C31" s="851"/>
      <c r="D31" s="851"/>
      <c r="E31" s="851"/>
      <c r="F31" s="851"/>
      <c r="G31" s="851"/>
      <c r="H31" s="852"/>
    </row>
    <row r="32" spans="1:18" ht="18" customHeight="1">
      <c r="A32" s="850"/>
      <c r="B32" s="851"/>
      <c r="C32" s="851"/>
      <c r="D32" s="851"/>
      <c r="E32" s="851"/>
      <c r="F32" s="851"/>
      <c r="G32" s="851"/>
      <c r="H32" s="852"/>
    </row>
    <row r="33" spans="1:8" ht="18" customHeight="1">
      <c r="A33" s="850"/>
      <c r="B33" s="851"/>
      <c r="C33" s="851"/>
      <c r="D33" s="851"/>
      <c r="E33" s="851"/>
      <c r="F33" s="851"/>
      <c r="G33" s="851"/>
      <c r="H33" s="852"/>
    </row>
    <row r="34" spans="1:8" ht="18" customHeight="1">
      <c r="A34" s="850"/>
      <c r="B34" s="851"/>
      <c r="C34" s="851"/>
      <c r="D34" s="851"/>
      <c r="E34" s="851"/>
      <c r="F34" s="851"/>
      <c r="G34" s="851"/>
      <c r="H34" s="852"/>
    </row>
    <row r="35" spans="1:8" ht="18" customHeight="1">
      <c r="A35" s="853"/>
      <c r="B35" s="854"/>
      <c r="C35" s="854"/>
      <c r="D35" s="854"/>
      <c r="E35" s="854"/>
      <c r="F35" s="854"/>
      <c r="G35" s="854"/>
      <c r="H35" s="855"/>
    </row>
    <row r="36" spans="1:8" ht="18" customHeight="1"/>
    <row r="37" spans="1:8" ht="18" customHeight="1"/>
  </sheetData>
  <sheetProtection algorithmName="SHA-512" hashValue="x3WYIxWDUchowXZDzAIbdtKafpTaWlfVfbQj2JGZrie/4xc63woLXk9HMCLRD0uF6qzvwPIgLmnMTxeCphPEDw==" saltValue="tA96JEZb955PHiZfdH6WsQ==" spinCount="100000" sheet="1" formatCells="0"/>
  <mergeCells count="20">
    <mergeCell ref="D19:H19"/>
    <mergeCell ref="A20:C20"/>
    <mergeCell ref="D20:H20"/>
    <mergeCell ref="D2:F2"/>
    <mergeCell ref="A22:H35"/>
    <mergeCell ref="E4:E5"/>
    <mergeCell ref="F4:F5"/>
    <mergeCell ref="E6:E9"/>
    <mergeCell ref="F6:F9"/>
    <mergeCell ref="A14:C14"/>
    <mergeCell ref="D14:H14"/>
    <mergeCell ref="A15:C15"/>
    <mergeCell ref="D15:H15"/>
    <mergeCell ref="A16:C16"/>
    <mergeCell ref="D16:H16"/>
    <mergeCell ref="A17:C17"/>
    <mergeCell ref="D17:H17"/>
    <mergeCell ref="A18:C18"/>
    <mergeCell ref="D18:H18"/>
    <mergeCell ref="A19:C19"/>
  </mergeCells>
  <phoneticPr fontId="58"/>
  <dataValidations count="1">
    <dataValidation type="list" allowBlank="1" showInputMessage="1" showErrorMessage="1" sqref="D2:F2" xr:uid="{00000000-0002-0000-1000-000000000000}">
      <formula1>$M$3:$M$7</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dimension ref="B1:AE49"/>
  <sheetViews>
    <sheetView workbookViewId="0"/>
  </sheetViews>
  <sheetFormatPr defaultColWidth="9" defaultRowHeight="13.2"/>
  <cols>
    <col min="1" max="1" width="3.33203125" style="372" customWidth="1"/>
    <col min="2" max="2" width="1.77734375" style="372" customWidth="1"/>
    <col min="3" max="4" width="1.6640625" style="372" customWidth="1"/>
    <col min="5" max="30" width="3.6640625" style="372" customWidth="1"/>
    <col min="31" max="31" width="1.77734375" style="372" customWidth="1"/>
    <col min="32" max="32" width="1.6640625" style="372" customWidth="1"/>
    <col min="33" max="16384" width="9" style="372"/>
  </cols>
  <sheetData>
    <row r="1" spans="2:31" ht="21" customHeight="1">
      <c r="B1" s="372" t="s">
        <v>2528</v>
      </c>
    </row>
    <row r="2" spans="2:31">
      <c r="B2" s="372" t="s">
        <v>2529</v>
      </c>
      <c r="AD2" s="373"/>
    </row>
    <row r="3" spans="2:31" ht="13.5" customHeight="1" thickBot="1">
      <c r="B3" s="374"/>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6"/>
    </row>
    <row r="4" spans="2:31" ht="13.8" thickBot="1">
      <c r="B4" s="377"/>
      <c r="I4" s="378" t="s">
        <v>2547</v>
      </c>
      <c r="S4" s="378" t="s">
        <v>2548</v>
      </c>
      <c r="AA4" s="923" t="s">
        <v>2530</v>
      </c>
      <c r="AB4" s="924"/>
      <c r="AC4" s="925"/>
      <c r="AE4" s="379"/>
    </row>
    <row r="5" spans="2:31" ht="13.8" thickBot="1">
      <c r="B5" s="377"/>
      <c r="I5" s="380"/>
      <c r="J5" s="381"/>
      <c r="K5" s="381"/>
      <c r="L5" s="381"/>
      <c r="M5" s="381"/>
      <c r="N5" s="382"/>
      <c r="O5" s="378"/>
      <c r="S5" s="380"/>
      <c r="T5" s="381"/>
      <c r="U5" s="381"/>
      <c r="V5" s="381"/>
      <c r="W5" s="381"/>
      <c r="X5" s="382"/>
      <c r="Y5" s="378"/>
      <c r="AA5" s="926"/>
      <c r="AB5" s="927"/>
      <c r="AC5" s="928"/>
      <c r="AE5" s="379"/>
    </row>
    <row r="6" spans="2:31" ht="13.8" thickBot="1">
      <c r="B6" s="377"/>
      <c r="I6" s="383"/>
      <c r="J6" s="384"/>
      <c r="K6" s="384"/>
      <c r="L6" s="384"/>
      <c r="M6" s="384"/>
      <c r="N6" s="385"/>
      <c r="S6" s="383"/>
      <c r="T6" s="384"/>
      <c r="U6" s="384"/>
      <c r="V6" s="384"/>
      <c r="W6" s="384"/>
      <c r="X6" s="385"/>
      <c r="AA6" s="386"/>
      <c r="AB6" s="386"/>
      <c r="AC6" s="386"/>
      <c r="AE6" s="379"/>
    </row>
    <row r="7" spans="2:31" ht="14.25" customHeight="1">
      <c r="B7" s="377"/>
      <c r="I7" s="387"/>
      <c r="J7" s="388"/>
      <c r="K7" s="388"/>
      <c r="L7" s="388"/>
      <c r="M7" s="388"/>
      <c r="N7" s="385"/>
      <c r="S7" s="387"/>
      <c r="T7" s="388"/>
      <c r="U7" s="388"/>
      <c r="V7" s="388"/>
      <c r="W7" s="388"/>
      <c r="X7" s="385"/>
      <c r="AA7" s="929" t="s">
        <v>2531</v>
      </c>
      <c r="AB7" s="930"/>
      <c r="AC7" s="931"/>
      <c r="AE7" s="379"/>
    </row>
    <row r="8" spans="2:31" ht="13.8" thickBot="1">
      <c r="B8" s="377"/>
      <c r="I8" s="387"/>
      <c r="J8" s="388"/>
      <c r="K8" s="388"/>
      <c r="L8" s="388"/>
      <c r="M8" s="388"/>
      <c r="N8" s="385"/>
      <c r="S8" s="387"/>
      <c r="T8" s="388"/>
      <c r="U8" s="388"/>
      <c r="V8" s="388"/>
      <c r="W8" s="388"/>
      <c r="X8" s="385"/>
      <c r="AA8" s="932"/>
      <c r="AB8" s="933"/>
      <c r="AC8" s="934"/>
      <c r="AE8" s="379"/>
    </row>
    <row r="9" spans="2:31" ht="13.8" thickBot="1">
      <c r="B9" s="377"/>
      <c r="I9" s="389"/>
      <c r="J9" s="390"/>
      <c r="K9" s="390"/>
      <c r="L9" s="390"/>
      <c r="M9" s="390"/>
      <c r="N9" s="391"/>
      <c r="S9" s="389"/>
      <c r="T9" s="390"/>
      <c r="U9" s="390"/>
      <c r="V9" s="390"/>
      <c r="W9" s="390"/>
      <c r="X9" s="391"/>
      <c r="AE9" s="379"/>
    </row>
    <row r="10" spans="2:31" ht="13.8" thickBot="1">
      <c r="B10" s="377"/>
      <c r="K10" s="392"/>
      <c r="L10" s="393"/>
      <c r="U10" s="392"/>
      <c r="V10" s="393"/>
      <c r="AA10" s="935" t="s">
        <v>2561</v>
      </c>
      <c r="AB10" s="936"/>
      <c r="AC10" s="937"/>
      <c r="AE10" s="379"/>
    </row>
    <row r="11" spans="2:31" ht="13.8" thickBot="1">
      <c r="B11" s="377"/>
      <c r="K11" s="394"/>
      <c r="L11" s="395"/>
      <c r="S11" s="528"/>
      <c r="T11" s="529"/>
      <c r="U11" s="530"/>
      <c r="V11" s="531"/>
      <c r="W11" s="529"/>
      <c r="X11" s="529"/>
      <c r="Y11" s="532"/>
      <c r="AA11" s="938"/>
      <c r="AB11" s="939"/>
      <c r="AC11" s="940"/>
      <c r="AE11" s="379"/>
    </row>
    <row r="12" spans="2:31" ht="13.8" thickBot="1">
      <c r="B12" s="377"/>
      <c r="K12" s="906" t="s">
        <v>2532</v>
      </c>
      <c r="L12" s="898"/>
      <c r="M12" s="378" t="s">
        <v>2549</v>
      </c>
      <c r="S12" s="533"/>
      <c r="U12" s="906" t="s">
        <v>2532</v>
      </c>
      <c r="V12" s="898"/>
      <c r="W12" s="378" t="s">
        <v>2549</v>
      </c>
      <c r="X12" s="396"/>
      <c r="Y12" s="396"/>
      <c r="AA12" s="397"/>
      <c r="AB12" s="397"/>
      <c r="AC12" s="397"/>
      <c r="AE12" s="379"/>
    </row>
    <row r="13" spans="2:31" ht="13.8" thickBot="1">
      <c r="B13" s="377"/>
      <c r="K13" s="907"/>
      <c r="L13" s="900"/>
      <c r="S13" s="533"/>
      <c r="U13" s="907"/>
      <c r="V13" s="900"/>
      <c r="Y13" s="396"/>
      <c r="AA13" s="941" t="s">
        <v>2560</v>
      </c>
      <c r="AB13" s="942"/>
      <c r="AC13" s="943"/>
      <c r="AE13" s="379"/>
    </row>
    <row r="14" spans="2:31" ht="13.8" thickBot="1">
      <c r="B14" s="377"/>
      <c r="K14" s="392"/>
      <c r="L14" s="393"/>
      <c r="S14" s="533"/>
      <c r="U14" s="392"/>
      <c r="V14" s="393"/>
      <c r="Y14" s="396"/>
      <c r="AA14" s="944"/>
      <c r="AB14" s="945"/>
      <c r="AC14" s="946"/>
      <c r="AE14" s="379"/>
    </row>
    <row r="15" spans="2:31" ht="13.5" customHeight="1" thickBot="1">
      <c r="B15" s="377"/>
      <c r="L15" s="398"/>
      <c r="M15" s="378" t="s">
        <v>2550</v>
      </c>
      <c r="S15" s="533"/>
      <c r="V15" s="398"/>
      <c r="W15" s="378" t="s">
        <v>2551</v>
      </c>
      <c r="Y15" s="396"/>
      <c r="AE15" s="379"/>
    </row>
    <row r="16" spans="2:31" ht="14.25" customHeight="1" thickBot="1">
      <c r="B16" s="377"/>
      <c r="J16" s="887" t="s">
        <v>2541</v>
      </c>
      <c r="K16" s="888"/>
      <c r="L16" s="888"/>
      <c r="M16" s="889"/>
      <c r="N16" s="378"/>
      <c r="S16" s="533"/>
      <c r="T16" s="887" t="s">
        <v>2542</v>
      </c>
      <c r="U16" s="888"/>
      <c r="V16" s="888"/>
      <c r="W16" s="889"/>
      <c r="Y16" s="396"/>
      <c r="Z16" s="378" t="s">
        <v>2552</v>
      </c>
      <c r="AE16" s="379"/>
    </row>
    <row r="17" spans="2:31">
      <c r="B17" s="377"/>
      <c r="J17" s="890"/>
      <c r="K17" s="891"/>
      <c r="L17" s="891"/>
      <c r="M17" s="892"/>
      <c r="S17" s="533"/>
      <c r="T17" s="890"/>
      <c r="U17" s="891"/>
      <c r="V17" s="891"/>
      <c r="W17" s="892"/>
      <c r="Y17" s="396"/>
      <c r="Z17" s="896" t="s">
        <v>2543</v>
      </c>
      <c r="AA17" s="897"/>
      <c r="AB17" s="898"/>
      <c r="AE17" s="379"/>
    </row>
    <row r="18" spans="2:31" ht="13.8" thickBot="1">
      <c r="B18" s="377"/>
      <c r="J18" s="893"/>
      <c r="K18" s="894"/>
      <c r="L18" s="894"/>
      <c r="M18" s="895"/>
      <c r="S18" s="533"/>
      <c r="T18" s="893"/>
      <c r="U18" s="894"/>
      <c r="V18" s="894"/>
      <c r="W18" s="895"/>
      <c r="X18" s="399"/>
      <c r="Y18" s="534"/>
      <c r="Z18" s="899"/>
      <c r="AA18" s="899"/>
      <c r="AB18" s="900"/>
      <c r="AE18" s="379"/>
    </row>
    <row r="19" spans="2:31" ht="13.8" thickBot="1">
      <c r="B19" s="377"/>
      <c r="J19" s="400"/>
      <c r="K19" s="401"/>
      <c r="L19" s="401"/>
      <c r="M19" s="400"/>
      <c r="S19" s="535"/>
      <c r="T19" s="536"/>
      <c r="U19" s="536"/>
      <c r="V19" s="537"/>
      <c r="W19" s="537"/>
      <c r="X19" s="537"/>
      <c r="Y19" s="538"/>
      <c r="Z19" s="392"/>
      <c r="AE19" s="379"/>
    </row>
    <row r="20" spans="2:31" ht="13.8" thickBot="1">
      <c r="B20" s="377"/>
      <c r="E20" s="378"/>
      <c r="F20" s="378"/>
      <c r="G20" s="378"/>
      <c r="J20" s="400"/>
      <c r="K20" s="401"/>
      <c r="L20" s="401"/>
      <c r="M20" s="400"/>
      <c r="T20" s="402"/>
      <c r="U20" s="402"/>
      <c r="Y20" s="402"/>
      <c r="AE20" s="379"/>
    </row>
    <row r="21" spans="2:31" ht="13.8" thickBot="1">
      <c r="B21" s="377"/>
      <c r="E21" s="403"/>
      <c r="F21" s="403"/>
      <c r="G21" s="403"/>
      <c r="H21" s="404"/>
      <c r="I21" s="405"/>
      <c r="J21" s="400"/>
      <c r="K21" s="401"/>
      <c r="L21" s="406"/>
      <c r="M21" s="407"/>
      <c r="N21" s="408"/>
      <c r="O21" s="408"/>
      <c r="P21" s="408"/>
      <c r="Q21" s="408"/>
      <c r="R21" s="408"/>
      <c r="S21" s="408"/>
      <c r="T21" s="409"/>
      <c r="U21" s="409"/>
      <c r="W21" s="515"/>
      <c r="X21" s="516"/>
      <c r="Y21" s="517"/>
      <c r="Z21" s="518"/>
      <c r="AA21" s="519"/>
      <c r="AB21" s="516" t="s">
        <v>2553</v>
      </c>
      <c r="AC21" s="519"/>
      <c r="AD21" s="520"/>
      <c r="AE21" s="379"/>
    </row>
    <row r="22" spans="2:31" ht="14.25" customHeight="1">
      <c r="B22" s="377"/>
      <c r="E22" s="404"/>
      <c r="F22" s="404"/>
      <c r="G22" s="404"/>
      <c r="H22" s="404"/>
      <c r="I22" s="405"/>
      <c r="J22" s="400"/>
      <c r="K22" s="401"/>
      <c r="L22" s="400"/>
      <c r="M22" s="400"/>
      <c r="T22" s="402"/>
      <c r="V22" s="411"/>
      <c r="W22" s="521"/>
      <c r="X22" s="901" t="s">
        <v>2533</v>
      </c>
      <c r="Y22" s="896"/>
      <c r="Z22" s="902"/>
      <c r="AA22" s="410"/>
      <c r="AB22" s="906" t="s">
        <v>2534</v>
      </c>
      <c r="AC22" s="898"/>
      <c r="AD22" s="522"/>
      <c r="AE22" s="379"/>
    </row>
    <row r="23" spans="2:31" ht="13.8" thickBot="1">
      <c r="B23" s="377"/>
      <c r="K23" s="411"/>
      <c r="L23" s="408"/>
      <c r="M23" s="408"/>
      <c r="N23" s="408"/>
      <c r="O23" s="408"/>
      <c r="P23" s="408"/>
      <c r="Q23" s="408"/>
      <c r="R23" s="408"/>
      <c r="S23" s="408"/>
      <c r="T23" s="409"/>
      <c r="V23" s="412"/>
      <c r="W23" s="523"/>
      <c r="X23" s="903"/>
      <c r="Y23" s="904"/>
      <c r="Z23" s="905"/>
      <c r="AA23" s="413"/>
      <c r="AB23" s="907"/>
      <c r="AC23" s="900"/>
      <c r="AD23" s="522"/>
      <c r="AE23" s="379"/>
    </row>
    <row r="24" spans="2:31" ht="14.25" customHeight="1" thickBot="1">
      <c r="B24" s="377"/>
      <c r="D24" s="414" t="s">
        <v>2535</v>
      </c>
      <c r="E24" s="414"/>
      <c r="F24" s="414"/>
      <c r="G24" s="414"/>
      <c r="H24" s="414"/>
      <c r="I24" s="414"/>
      <c r="K24" s="412"/>
      <c r="V24" s="415"/>
      <c r="W24" s="524"/>
      <c r="X24" s="525" t="s">
        <v>2554</v>
      </c>
      <c r="Y24" s="526"/>
      <c r="Z24" s="526"/>
      <c r="AA24" s="526"/>
      <c r="AB24" s="526"/>
      <c r="AC24" s="526"/>
      <c r="AD24" s="527"/>
      <c r="AE24" s="379"/>
    </row>
    <row r="25" spans="2:31" ht="13.8" thickBot="1">
      <c r="B25" s="377"/>
      <c r="D25" s="416"/>
      <c r="J25" s="417"/>
      <c r="K25" s="418"/>
      <c r="L25" s="419" t="s">
        <v>2555</v>
      </c>
      <c r="M25" s="417"/>
      <c r="N25" s="420"/>
      <c r="Q25" s="908" t="s">
        <v>2536</v>
      </c>
      <c r="R25" s="909"/>
      <c r="S25" s="909"/>
      <c r="T25" s="909"/>
      <c r="U25" s="909"/>
      <c r="V25" s="910"/>
      <c r="AE25" s="379"/>
    </row>
    <row r="26" spans="2:31" ht="13.5" customHeight="1">
      <c r="B26" s="377"/>
      <c r="D26" s="416"/>
      <c r="F26" s="421"/>
      <c r="G26" s="421"/>
      <c r="J26" s="901" t="s">
        <v>2537</v>
      </c>
      <c r="K26" s="917"/>
      <c r="L26" s="917"/>
      <c r="M26" s="918"/>
      <c r="N26" s="422"/>
      <c r="Q26" s="911"/>
      <c r="R26" s="912"/>
      <c r="S26" s="912"/>
      <c r="T26" s="912"/>
      <c r="U26" s="912"/>
      <c r="V26" s="913"/>
      <c r="Z26" s="922" t="s">
        <v>2538</v>
      </c>
      <c r="AE26" s="379"/>
    </row>
    <row r="27" spans="2:31" ht="13.8" thickBot="1">
      <c r="B27" s="423"/>
      <c r="C27" s="424"/>
      <c r="D27" s="425"/>
      <c r="E27" s="424"/>
      <c r="F27" s="424"/>
      <c r="G27" s="426"/>
      <c r="H27" s="427"/>
      <c r="I27" s="428"/>
      <c r="J27" s="919"/>
      <c r="K27" s="920"/>
      <c r="L27" s="920"/>
      <c r="M27" s="921"/>
      <c r="N27" s="422"/>
      <c r="O27" s="424"/>
      <c r="P27" s="424"/>
      <c r="Q27" s="911"/>
      <c r="R27" s="912"/>
      <c r="S27" s="912"/>
      <c r="T27" s="912"/>
      <c r="U27" s="912"/>
      <c r="V27" s="913"/>
      <c r="W27" s="424"/>
      <c r="X27" s="424"/>
      <c r="Y27" s="424"/>
      <c r="Z27" s="922"/>
      <c r="AB27" s="429"/>
      <c r="AC27" s="429"/>
      <c r="AE27" s="379"/>
    </row>
    <row r="28" spans="2:31" ht="13.8" thickBot="1">
      <c r="B28" s="377"/>
      <c r="D28" s="416"/>
      <c r="G28" s="398"/>
      <c r="J28" s="378"/>
      <c r="K28" s="392"/>
      <c r="L28" s="430"/>
      <c r="N28" s="431"/>
      <c r="Q28" s="914"/>
      <c r="R28" s="915"/>
      <c r="S28" s="915"/>
      <c r="T28" s="915"/>
      <c r="U28" s="915"/>
      <c r="V28" s="916"/>
      <c r="Y28" s="432"/>
      <c r="Z28" s="433"/>
      <c r="AA28" s="434"/>
      <c r="AB28" s="434"/>
      <c r="AC28" s="434"/>
      <c r="AE28" s="379"/>
    </row>
    <row r="29" spans="2:31">
      <c r="B29" s="377"/>
      <c r="D29" s="416"/>
      <c r="E29" s="875" t="s">
        <v>2539</v>
      </c>
      <c r="F29" s="876"/>
      <c r="G29" s="876"/>
      <c r="H29" s="877"/>
      <c r="J29" s="881" t="s">
        <v>2540</v>
      </c>
      <c r="K29" s="882"/>
      <c r="L29" s="882"/>
      <c r="M29" s="883"/>
      <c r="N29" s="431"/>
      <c r="Q29" s="429"/>
      <c r="R29" s="429"/>
      <c r="S29" s="429"/>
      <c r="T29" s="429"/>
      <c r="U29" s="429"/>
      <c r="V29" s="429"/>
      <c r="Y29" s="432"/>
      <c r="Z29" s="435"/>
      <c r="AA29" s="435"/>
      <c r="AB29" s="435"/>
      <c r="AC29" s="435"/>
      <c r="AE29" s="379"/>
    </row>
    <row r="30" spans="2:31" ht="13.8" thickBot="1">
      <c r="B30" s="377"/>
      <c r="D30" s="416"/>
      <c r="E30" s="878"/>
      <c r="F30" s="879"/>
      <c r="G30" s="879"/>
      <c r="H30" s="880"/>
      <c r="J30" s="884"/>
      <c r="K30" s="885"/>
      <c r="L30" s="885"/>
      <c r="M30" s="886"/>
      <c r="N30" s="431"/>
      <c r="Y30" s="432"/>
      <c r="Z30" s="435"/>
      <c r="AA30" s="436"/>
      <c r="AB30" s="436"/>
      <c r="AC30" s="436"/>
      <c r="AD30" s="434"/>
      <c r="AE30" s="437"/>
    </row>
    <row r="31" spans="2:31" ht="3" customHeight="1">
      <c r="B31" s="377"/>
      <c r="D31" s="416"/>
      <c r="J31" s="438"/>
      <c r="K31" s="438"/>
      <c r="L31" s="438"/>
      <c r="M31" s="438"/>
      <c r="N31" s="431"/>
      <c r="Y31" s="439"/>
      <c r="Z31" s="435"/>
      <c r="AA31" s="436"/>
      <c r="AB31" s="436"/>
      <c r="AC31" s="436"/>
      <c r="AD31" s="435"/>
      <c r="AE31" s="437"/>
    </row>
    <row r="32" spans="2:31" ht="13.8" thickBot="1">
      <c r="B32" s="377"/>
      <c r="D32" s="440"/>
      <c r="E32" s="414"/>
      <c r="F32" s="441" t="s">
        <v>2555</v>
      </c>
      <c r="G32" s="414"/>
      <c r="H32" s="414"/>
      <c r="I32" s="414"/>
      <c r="J32" s="442" t="s">
        <v>2555</v>
      </c>
      <c r="K32" s="443"/>
      <c r="L32" s="443"/>
      <c r="M32" s="443"/>
      <c r="N32" s="444"/>
      <c r="Y32" s="439"/>
      <c r="Z32" s="435"/>
      <c r="AA32" s="436"/>
      <c r="AB32" s="436"/>
      <c r="AC32" s="436"/>
      <c r="AD32" s="436"/>
      <c r="AE32" s="437"/>
    </row>
    <row r="33" spans="2:31" ht="13.5" customHeight="1">
      <c r="B33" s="445"/>
      <c r="C33" s="446"/>
      <c r="D33" s="446"/>
      <c r="E33" s="446"/>
      <c r="F33" s="446"/>
      <c r="G33" s="446"/>
      <c r="H33" s="446"/>
      <c r="I33" s="446"/>
      <c r="J33" s="447"/>
      <c r="K33" s="446"/>
      <c r="L33" s="446"/>
      <c r="M33" s="446"/>
      <c r="N33" s="446"/>
      <c r="O33" s="446"/>
      <c r="P33" s="446"/>
      <c r="Q33" s="446"/>
      <c r="R33" s="446"/>
      <c r="S33" s="446"/>
      <c r="T33" s="446"/>
      <c r="U33" s="446"/>
      <c r="V33" s="446"/>
      <c r="W33" s="446"/>
      <c r="X33" s="446"/>
      <c r="Y33" s="446"/>
      <c r="Z33" s="446"/>
      <c r="AA33" s="446"/>
      <c r="AB33" s="446"/>
      <c r="AC33" s="446"/>
      <c r="AD33" s="446"/>
      <c r="AE33" s="448"/>
    </row>
    <row r="38" spans="2:31">
      <c r="E38" s="449"/>
      <c r="F38" s="449"/>
      <c r="G38" s="449"/>
    </row>
    <row r="40" spans="2:31">
      <c r="E40" s="449"/>
      <c r="F40" s="449"/>
      <c r="G40" s="449"/>
    </row>
    <row r="42" spans="2:31">
      <c r="E42" s="449"/>
      <c r="F42" s="449"/>
      <c r="G42" s="449"/>
    </row>
    <row r="44" spans="2:31">
      <c r="H44" s="439"/>
    </row>
    <row r="46" spans="2:31">
      <c r="E46" s="449"/>
      <c r="F46" s="449"/>
      <c r="G46" s="449"/>
    </row>
    <row r="49" spans="5:7">
      <c r="E49" s="449"/>
      <c r="F49" s="449"/>
      <c r="G49" s="449"/>
    </row>
  </sheetData>
  <mergeCells count="16">
    <mergeCell ref="AA4:AC5"/>
    <mergeCell ref="AA7:AC8"/>
    <mergeCell ref="AA10:AC11"/>
    <mergeCell ref="K12:L13"/>
    <mergeCell ref="U12:V13"/>
    <mergeCell ref="AA13:AC14"/>
    <mergeCell ref="E29:H30"/>
    <mergeCell ref="J29:M30"/>
    <mergeCell ref="J16:M18"/>
    <mergeCell ref="T16:W18"/>
    <mergeCell ref="Z17:AB18"/>
    <mergeCell ref="X22:Z23"/>
    <mergeCell ref="AB22:AC23"/>
    <mergeCell ref="Q25:V28"/>
    <mergeCell ref="J26:M27"/>
    <mergeCell ref="Z26:Z27"/>
  </mergeCells>
  <phoneticPr fontId="58"/>
  <printOptions horizontalCentered="1"/>
  <pageMargins left="0.51181102362204722" right="0.51181102362204722" top="0.74803149606299213" bottom="0.7480314960629921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9">
    <tabColor rgb="FFFF0000"/>
  </sheetPr>
  <dimension ref="A1:CX53"/>
  <sheetViews>
    <sheetView showZeros="0" view="pageBreakPreview" zoomScaleNormal="85" zoomScaleSheetLayoutView="100" workbookViewId="0">
      <selection activeCell="G39" sqref="G39:I40"/>
    </sheetView>
  </sheetViews>
  <sheetFormatPr defaultColWidth="8.88671875" defaultRowHeight="13.2"/>
  <cols>
    <col min="1" max="1" width="2.21875" style="299" customWidth="1"/>
    <col min="2" max="2" width="11.21875" style="299" customWidth="1"/>
    <col min="3" max="3" width="20.77734375" style="299" customWidth="1"/>
    <col min="4" max="9" width="13.77734375" style="299" customWidth="1"/>
    <col min="10" max="11" width="16.33203125" style="299" customWidth="1"/>
    <col min="12" max="14" width="13.77734375" style="299" customWidth="1"/>
    <col min="15" max="15" width="20.77734375" style="299" customWidth="1"/>
    <col min="16" max="16" width="2.44140625" style="299" customWidth="1"/>
    <col min="17" max="17" width="5.6640625" style="299" customWidth="1"/>
    <col min="18" max="18" width="13.21875" style="299" hidden="1" customWidth="1"/>
    <col min="19" max="19" width="12.44140625" style="299" hidden="1" customWidth="1"/>
    <col min="20" max="20" width="11.77734375" style="299" hidden="1" customWidth="1"/>
    <col min="21" max="21" width="10.6640625" style="299" hidden="1" customWidth="1"/>
    <col min="22" max="25" width="12.6640625" style="299" hidden="1" customWidth="1"/>
    <col min="26" max="26" width="13.21875" style="299" hidden="1" customWidth="1"/>
    <col min="27" max="28" width="12.88671875" style="299" hidden="1" customWidth="1"/>
    <col min="29" max="29" width="12.109375" style="299" hidden="1" customWidth="1"/>
    <col min="30" max="31" width="12.88671875" style="299" hidden="1" customWidth="1"/>
    <col min="32" max="33" width="8.88671875" style="299" hidden="1" customWidth="1"/>
    <col min="34" max="41" width="15.77734375" style="368" hidden="1" customWidth="1"/>
    <col min="42" max="48" width="11.33203125" style="368" hidden="1" customWidth="1"/>
    <col min="49" max="49" width="11.77734375" style="368" hidden="1" customWidth="1"/>
    <col min="50" max="50" width="11.77734375" style="299" hidden="1" customWidth="1"/>
    <col min="51" max="56" width="8.88671875" style="299" hidden="1" customWidth="1"/>
    <col min="57" max="57" width="2.21875" style="299" hidden="1" customWidth="1"/>
    <col min="58" max="58" width="11.21875" style="299" hidden="1" customWidth="1"/>
    <col min="59" max="59" width="20.77734375" style="299" hidden="1" customWidth="1"/>
    <col min="60" max="65" width="13.77734375" style="299" hidden="1" customWidth="1"/>
    <col min="66" max="67" width="16.33203125" style="299" hidden="1" customWidth="1"/>
    <col min="68" max="70" width="13.77734375" style="299" hidden="1" customWidth="1"/>
    <col min="71" max="71" width="20.77734375" style="299" hidden="1" customWidth="1"/>
    <col min="72" max="72" width="2.44140625" style="299" hidden="1" customWidth="1"/>
    <col min="73" max="73" width="5.6640625" style="299" hidden="1" customWidth="1"/>
    <col min="74" max="74" width="13.21875" style="299" hidden="1" customWidth="1"/>
    <col min="75" max="75" width="12.44140625" style="299" hidden="1" customWidth="1"/>
    <col min="76" max="76" width="10.21875" style="299" hidden="1" customWidth="1"/>
    <col min="77" max="77" width="10.6640625" style="299" hidden="1" customWidth="1"/>
    <col min="78" max="78" width="13.21875" style="299" hidden="1" customWidth="1"/>
    <col min="79" max="80" width="12.88671875" style="299" hidden="1" customWidth="1"/>
    <col min="81" max="81" width="12.109375" style="299" hidden="1" customWidth="1"/>
    <col min="82" max="83" width="12.88671875" style="299" hidden="1" customWidth="1"/>
    <col min="84" max="85" width="8.88671875" style="299" hidden="1" customWidth="1"/>
    <col min="86" max="93" width="15.77734375" style="368" hidden="1" customWidth="1"/>
    <col min="94" max="100" width="11.33203125" style="368" hidden="1" customWidth="1"/>
    <col min="101" max="101" width="11.77734375" style="368" hidden="1" customWidth="1"/>
    <col min="102" max="102" width="89.21875" style="299" hidden="1" customWidth="1"/>
    <col min="103" max="16384" width="8.88671875" style="299"/>
  </cols>
  <sheetData>
    <row r="1" spans="1:102">
      <c r="C1" s="127" t="s">
        <v>2601</v>
      </c>
      <c r="G1" s="1002"/>
      <c r="H1" s="1002"/>
      <c r="I1" s="1002"/>
      <c r="BG1" s="299" t="s">
        <v>2387</v>
      </c>
      <c r="BK1" s="1002"/>
      <c r="BL1" s="1002"/>
      <c r="BM1" s="1002"/>
    </row>
    <row r="2" spans="1:102" ht="7.2" customHeight="1" thickBot="1"/>
    <row r="3" spans="1:102" ht="13.8" thickBot="1">
      <c r="C3" s="299" t="s">
        <v>2419</v>
      </c>
      <c r="G3" s="1032"/>
      <c r="H3" s="1033"/>
      <c r="I3" s="1034"/>
      <c r="AG3" s="309" t="s">
        <v>2470</v>
      </c>
      <c r="AH3" s="371"/>
      <c r="AI3" s="371"/>
      <c r="AJ3" s="371"/>
      <c r="AL3" s="309" t="s">
        <v>2473</v>
      </c>
      <c r="AM3" s="371"/>
      <c r="AN3" s="371" t="s">
        <v>2476</v>
      </c>
      <c r="AO3" s="371" t="e">
        <f>IF(I7*J7="","",I7*J7)</f>
        <v>#VALUE!</v>
      </c>
      <c r="BG3" s="299" t="s">
        <v>2419</v>
      </c>
      <c r="BK3" s="1003" t="s">
        <v>2365</v>
      </c>
      <c r="BL3" s="1004"/>
      <c r="BM3" s="1005"/>
      <c r="CG3" s="309" t="s">
        <v>2470</v>
      </c>
      <c r="CH3" s="371"/>
      <c r="CI3" s="371"/>
      <c r="CJ3" s="371"/>
      <c r="CL3" s="309" t="s">
        <v>2473</v>
      </c>
      <c r="CM3" s="371"/>
      <c r="CN3" s="371" t="s">
        <v>2476</v>
      </c>
      <c r="CO3" s="371" t="e">
        <f>'共通１－２(太陽光）'!#REF!</f>
        <v>#REF!</v>
      </c>
    </row>
    <row r="4" spans="1:102" ht="7.2" customHeight="1">
      <c r="AG4" s="309"/>
      <c r="AH4" s="371"/>
      <c r="AI4" s="371"/>
      <c r="AJ4" s="371"/>
      <c r="AL4" s="309"/>
      <c r="AM4" s="371"/>
      <c r="AN4" s="371"/>
      <c r="AO4" s="371"/>
      <c r="CG4" s="309"/>
      <c r="CH4" s="371"/>
      <c r="CI4" s="371"/>
      <c r="CJ4" s="371"/>
      <c r="CL4" s="309"/>
      <c r="CM4" s="371"/>
      <c r="CN4" s="371"/>
      <c r="CO4" s="371"/>
    </row>
    <row r="5" spans="1:102" ht="13.2" customHeight="1">
      <c r="C5" s="1006" t="s">
        <v>2420</v>
      </c>
      <c r="D5" s="317" t="s">
        <v>2421</v>
      </c>
      <c r="E5" s="317"/>
      <c r="F5" s="317"/>
      <c r="G5" s="317"/>
      <c r="H5" s="949" t="s">
        <v>2422</v>
      </c>
      <c r="I5" s="950"/>
      <c r="J5" s="950"/>
      <c r="K5" s="950"/>
      <c r="L5" s="951"/>
      <c r="M5" s="326" t="s">
        <v>2459</v>
      </c>
      <c r="N5" s="327"/>
      <c r="R5" s="581"/>
      <c r="AC5" s="368"/>
      <c r="AF5" s="368"/>
      <c r="AG5" s="371" t="s">
        <v>2467</v>
      </c>
      <c r="AH5" s="340" t="e">
        <f>VLOOKUP(F7,AJ12:AP13,5,FALSE)</f>
        <v>#N/A</v>
      </c>
      <c r="AI5" s="371"/>
      <c r="AJ5" s="371"/>
      <c r="AL5" s="371" t="s">
        <v>2474</v>
      </c>
      <c r="AM5" s="340" t="e">
        <f>VLOOKUP(L7,AT12:AW14,2,FALSE)</f>
        <v>#N/A</v>
      </c>
      <c r="AN5" s="371"/>
      <c r="AO5" s="371"/>
      <c r="AV5" s="299"/>
      <c r="AW5" s="299"/>
      <c r="BG5" s="1006" t="s">
        <v>2420</v>
      </c>
      <c r="BH5" s="317" t="s">
        <v>2421</v>
      </c>
      <c r="BI5" s="317"/>
      <c r="BJ5" s="317"/>
      <c r="BK5" s="317"/>
      <c r="BL5" s="317" t="s">
        <v>2422</v>
      </c>
      <c r="BM5" s="317"/>
      <c r="BN5" s="317"/>
      <c r="BO5" s="326" t="s">
        <v>2459</v>
      </c>
      <c r="BP5" s="327"/>
      <c r="CC5" s="368"/>
      <c r="CF5" s="368"/>
      <c r="CG5" s="371" t="s">
        <v>2467</v>
      </c>
      <c r="CH5" s="340">
        <f>VLOOKUP(BJ7,CJ12:CP13,5,FALSE)</f>
        <v>200000</v>
      </c>
      <c r="CI5" s="371"/>
      <c r="CJ5" s="371"/>
      <c r="CL5" s="371" t="s">
        <v>2474</v>
      </c>
      <c r="CM5" s="340">
        <f>VLOOKUP(BN7,CT12:CW14,2,FALSE)</f>
        <v>220000</v>
      </c>
      <c r="CN5" s="371"/>
      <c r="CO5" s="371"/>
      <c r="CV5" s="299"/>
      <c r="CW5" s="299"/>
    </row>
    <row r="6" spans="1:102" ht="15" customHeight="1">
      <c r="C6" s="991"/>
      <c r="D6" s="309" t="s">
        <v>2249</v>
      </c>
      <c r="E6" s="314" t="s">
        <v>2423</v>
      </c>
      <c r="F6" s="371" t="s">
        <v>2455</v>
      </c>
      <c r="G6" s="371" t="s">
        <v>2456</v>
      </c>
      <c r="H6" s="559" t="s">
        <v>2587</v>
      </c>
      <c r="I6" s="559" t="s">
        <v>2586</v>
      </c>
      <c r="J6" s="371" t="s">
        <v>2520</v>
      </c>
      <c r="K6" s="371" t="s">
        <v>2455</v>
      </c>
      <c r="L6" s="371" t="s">
        <v>2456</v>
      </c>
      <c r="M6" s="326" t="s">
        <v>2458</v>
      </c>
      <c r="N6" s="327"/>
      <c r="O6" s="313"/>
      <c r="P6" s="313"/>
      <c r="Q6" s="313"/>
      <c r="S6" s="955" t="s">
        <v>2493</v>
      </c>
      <c r="T6" s="1007"/>
      <c r="U6" s="1007"/>
      <c r="V6" s="1007"/>
      <c r="W6" s="1007"/>
      <c r="X6" s="1007"/>
      <c r="Y6" s="1007"/>
      <c r="Z6" s="1007"/>
      <c r="AA6" s="1007"/>
      <c r="AB6" s="368"/>
      <c r="AC6" s="368"/>
      <c r="AE6" s="368"/>
      <c r="AF6" s="368"/>
      <c r="AG6" s="371" t="s">
        <v>2405</v>
      </c>
      <c r="AH6" s="371">
        <f>F7</f>
        <v>0</v>
      </c>
      <c r="AI6" s="371">
        <f>IF(AH6="1/2",1,2)</f>
        <v>2</v>
      </c>
      <c r="AJ6" s="371">
        <f>IF(AH6="1/2",2,3)</f>
        <v>3</v>
      </c>
      <c r="AL6" s="371" t="s">
        <v>2405</v>
      </c>
      <c r="AM6" s="371">
        <f>K7</f>
        <v>0</v>
      </c>
      <c r="AN6" s="371" t="e">
        <f>VLOOKUP(AM6,AQ12:AW14,2)</f>
        <v>#N/A</v>
      </c>
      <c r="AO6" s="371" t="e">
        <f>VLOOKUP(AM6,AQ12:AW14,3)</f>
        <v>#N/A</v>
      </c>
      <c r="AU6" s="299"/>
      <c r="AV6" s="299"/>
      <c r="AW6" s="299"/>
      <c r="BG6" s="991"/>
      <c r="BH6" s="309" t="s">
        <v>2249</v>
      </c>
      <c r="BI6" s="314" t="s">
        <v>2423</v>
      </c>
      <c r="BJ6" s="371" t="s">
        <v>2455</v>
      </c>
      <c r="BK6" s="371" t="s">
        <v>2456</v>
      </c>
      <c r="BL6" s="371" t="s">
        <v>2520</v>
      </c>
      <c r="BM6" s="371" t="s">
        <v>2455</v>
      </c>
      <c r="BN6" s="371" t="s">
        <v>2456</v>
      </c>
      <c r="BO6" s="326" t="s">
        <v>2458</v>
      </c>
      <c r="BP6" s="327"/>
      <c r="BQ6" s="313"/>
      <c r="BR6" s="313"/>
      <c r="BS6" s="313"/>
      <c r="BT6" s="313"/>
      <c r="BU6" s="313"/>
      <c r="BW6" s="955" t="s">
        <v>2493</v>
      </c>
      <c r="BX6" s="1007"/>
      <c r="BY6" s="1007"/>
      <c r="BZ6" s="1007"/>
      <c r="CA6" s="1007"/>
      <c r="CB6" s="368"/>
      <c r="CC6" s="368"/>
      <c r="CE6" s="368"/>
      <c r="CF6" s="368"/>
      <c r="CG6" s="371" t="s">
        <v>2405</v>
      </c>
      <c r="CH6" s="371" t="str">
        <f>BJ7</f>
        <v>2/3</v>
      </c>
      <c r="CI6" s="371">
        <f>IF(CH6="1/2",1,2)</f>
        <v>2</v>
      </c>
      <c r="CJ6" s="371">
        <f>IF(CH6="1/2",2,3)</f>
        <v>3</v>
      </c>
      <c r="CL6" s="371" t="s">
        <v>2405</v>
      </c>
      <c r="CM6" s="371" t="str">
        <f>BM7</f>
        <v>3/4</v>
      </c>
      <c r="CN6" s="371" t="str">
        <f>VLOOKUP(CM6,CQ12:CW14,2)</f>
        <v>3</v>
      </c>
      <c r="CO6" s="371" t="str">
        <f>VLOOKUP(CM6,CQ12:CW14,3)</f>
        <v>4</v>
      </c>
      <c r="CU6" s="299"/>
      <c r="CV6" s="299"/>
      <c r="CW6" s="299"/>
    </row>
    <row r="7" spans="1:102">
      <c r="C7" s="450"/>
      <c r="D7" s="309" t="s">
        <v>2262</v>
      </c>
      <c r="E7" s="491" t="str">
        <f>'共通１－２(太陽光）'!G6</f>
        <v/>
      </c>
      <c r="F7" s="452"/>
      <c r="G7" s="452"/>
      <c r="H7" s="560" t="str">
        <f>IF('共通１－２(太陽光）'!G120="","",'共通１－２(太陽光）'!G120)</f>
        <v/>
      </c>
      <c r="I7" s="561" t="str">
        <f>IF('共通１－２(太陽光）'!G121="","",'共通１－２(太陽光）'!G121)</f>
        <v/>
      </c>
      <c r="J7" s="562" t="str">
        <f>IF(H7="","",I7/H7)</f>
        <v/>
      </c>
      <c r="K7" s="452"/>
      <c r="L7" s="492"/>
      <c r="M7" s="1030" t="str">
        <f>IFERROR(IF(AI7=200000000,"2億円","1億円"),"")</f>
        <v>1億円</v>
      </c>
      <c r="N7" s="1031"/>
      <c r="O7" s="313"/>
      <c r="P7" s="313"/>
      <c r="Q7" s="313"/>
      <c r="S7" s="1007"/>
      <c r="T7" s="1007"/>
      <c r="U7" s="1007"/>
      <c r="V7" s="1007"/>
      <c r="W7" s="1007"/>
      <c r="X7" s="1007"/>
      <c r="Y7" s="1007"/>
      <c r="Z7" s="1007"/>
      <c r="AA7" s="1007"/>
      <c r="AB7" s="368"/>
      <c r="AC7" s="368"/>
      <c r="AF7" s="368"/>
      <c r="AG7" s="371" t="s">
        <v>2469</v>
      </c>
      <c r="AH7" s="340">
        <f>IF(H7="",0,H7/E7)</f>
        <v>0</v>
      </c>
      <c r="AI7" s="340">
        <f>IF(AND(AH7&gt;=1,AH7&lt;=5),AP13,AP12)</f>
        <v>100000000</v>
      </c>
      <c r="AJ7" s="340"/>
      <c r="AL7" s="371" t="s">
        <v>2469</v>
      </c>
      <c r="AM7" s="340" t="e">
        <f>VLOOKUP(L7,AT12:AW14,4,FALSE)</f>
        <v>#N/A</v>
      </c>
      <c r="AN7" s="371"/>
      <c r="AO7" s="371"/>
      <c r="AU7" s="299"/>
      <c r="AV7" s="299"/>
      <c r="AW7" s="299"/>
      <c r="BG7" s="450"/>
      <c r="BH7" s="309" t="s">
        <v>2262</v>
      </c>
      <c r="BI7" s="451">
        <v>9</v>
      </c>
      <c r="BJ7" s="452" t="s">
        <v>2392</v>
      </c>
      <c r="BK7" s="452" t="s">
        <v>2394</v>
      </c>
      <c r="BL7" s="453">
        <v>0.9</v>
      </c>
      <c r="BM7" s="452" t="s">
        <v>2545</v>
      </c>
      <c r="BN7" s="454" t="s">
        <v>2401</v>
      </c>
      <c r="BO7" s="1008" t="s">
        <v>2453</v>
      </c>
      <c r="BP7" s="1009"/>
      <c r="BQ7" s="313"/>
      <c r="BR7" s="313"/>
      <c r="BS7" s="313"/>
      <c r="BT7" s="313"/>
      <c r="BU7" s="313"/>
      <c r="BW7" s="1007"/>
      <c r="BX7" s="1007"/>
      <c r="BY7" s="1007"/>
      <c r="BZ7" s="1007"/>
      <c r="CA7" s="1007"/>
      <c r="CB7" s="368"/>
      <c r="CC7" s="368"/>
      <c r="CF7" s="368"/>
      <c r="CG7" s="371" t="s">
        <v>2469</v>
      </c>
      <c r="CH7" s="340">
        <f>IF(BJ7="",100000000,VLOOKUP(BJ7,CJ12:CP13,7,FALSE))</f>
        <v>100000000</v>
      </c>
      <c r="CI7" s="371"/>
      <c r="CJ7" s="371"/>
      <c r="CL7" s="371" t="s">
        <v>2469</v>
      </c>
      <c r="CM7" s="340">
        <f>VLOOKUP(BN7,CT12:CW14,4,FALSE)</f>
        <v>100000000</v>
      </c>
      <c r="CN7" s="371"/>
      <c r="CO7" s="371"/>
      <c r="CU7" s="299"/>
      <c r="CV7" s="299"/>
      <c r="CW7" s="299"/>
    </row>
    <row r="8" spans="1:102" ht="6.6" customHeight="1">
      <c r="S8" s="1007"/>
      <c r="T8" s="1007"/>
      <c r="U8" s="1007"/>
      <c r="V8" s="1007"/>
      <c r="W8" s="1007"/>
      <c r="X8" s="1007"/>
      <c r="Y8" s="1007"/>
      <c r="Z8" s="1007"/>
      <c r="AA8" s="1007"/>
      <c r="BW8" s="1007"/>
      <c r="BX8" s="1007"/>
      <c r="BY8" s="1007"/>
      <c r="BZ8" s="1007"/>
      <c r="CA8" s="1007"/>
    </row>
    <row r="9" spans="1:102" s="300" customFormat="1" ht="15" customHeight="1">
      <c r="A9" s="299"/>
      <c r="B9" s="967" t="s">
        <v>2447</v>
      </c>
      <c r="C9" s="1010" t="s">
        <v>2424</v>
      </c>
      <c r="D9" s="1011" t="s">
        <v>2255</v>
      </c>
      <c r="E9" s="1012"/>
      <c r="F9" s="1012"/>
      <c r="G9" s="967" t="s">
        <v>2263</v>
      </c>
      <c r="H9" s="333" t="s">
        <v>2264</v>
      </c>
      <c r="I9" s="334"/>
      <c r="J9" s="334"/>
      <c r="K9" s="334"/>
      <c r="L9" s="334"/>
      <c r="M9" s="334"/>
      <c r="N9" s="1011" t="s">
        <v>2265</v>
      </c>
      <c r="O9" s="1018"/>
      <c r="P9" s="455"/>
      <c r="Q9" s="455"/>
      <c r="AA9" s="995" t="s">
        <v>2495</v>
      </c>
      <c r="AB9" s="997"/>
      <c r="AC9" s="995" t="s">
        <v>2494</v>
      </c>
      <c r="AD9" s="996"/>
      <c r="AE9" s="997"/>
      <c r="AH9" s="368"/>
      <c r="AI9" s="368"/>
      <c r="AJ9" s="368"/>
      <c r="AK9" s="368"/>
      <c r="AL9" s="368"/>
      <c r="AM9" s="368"/>
      <c r="AN9" s="368"/>
      <c r="AO9" s="368"/>
      <c r="AP9" s="368"/>
      <c r="AQ9" s="368"/>
      <c r="AR9" s="368"/>
      <c r="AS9" s="368"/>
      <c r="AT9" s="368"/>
      <c r="AU9" s="368"/>
      <c r="AV9" s="368"/>
      <c r="AW9" s="368"/>
      <c r="BE9" s="299"/>
      <c r="BF9" s="967" t="s">
        <v>2447</v>
      </c>
      <c r="BG9" s="1010" t="s">
        <v>2424</v>
      </c>
      <c r="BH9" s="1011" t="s">
        <v>2255</v>
      </c>
      <c r="BI9" s="1012"/>
      <c r="BJ9" s="1012"/>
      <c r="BK9" s="967" t="s">
        <v>2263</v>
      </c>
      <c r="BL9" s="333" t="s">
        <v>2264</v>
      </c>
      <c r="BM9" s="334"/>
      <c r="BN9" s="334"/>
      <c r="BO9" s="334"/>
      <c r="BP9" s="334"/>
      <c r="BQ9" s="334"/>
      <c r="BR9" s="1011" t="s">
        <v>2265</v>
      </c>
      <c r="BS9" s="1018"/>
      <c r="BT9" s="455"/>
      <c r="BU9" s="455"/>
      <c r="CA9" s="995" t="s">
        <v>2495</v>
      </c>
      <c r="CB9" s="997"/>
      <c r="CC9" s="995" t="s">
        <v>2494</v>
      </c>
      <c r="CD9" s="996"/>
      <c r="CE9" s="997"/>
      <c r="CH9" s="368"/>
      <c r="CI9" s="368"/>
      <c r="CJ9" s="368"/>
      <c r="CK9" s="368"/>
      <c r="CL9" s="368"/>
      <c r="CM9" s="368"/>
      <c r="CN9" s="368"/>
      <c r="CO9" s="368"/>
      <c r="CP9" s="368"/>
      <c r="CQ9" s="368"/>
      <c r="CR9" s="368"/>
      <c r="CS9" s="368"/>
      <c r="CT9" s="368"/>
      <c r="CU9" s="368"/>
      <c r="CV9" s="368"/>
      <c r="CW9" s="368"/>
    </row>
    <row r="10" spans="1:102" s="300" customFormat="1" ht="19.8" customHeight="1">
      <c r="A10" s="299"/>
      <c r="B10" s="967"/>
      <c r="C10" s="1010"/>
      <c r="D10" s="1013"/>
      <c r="E10" s="1014"/>
      <c r="F10" s="1014"/>
      <c r="G10" s="1017"/>
      <c r="H10" s="964" t="s">
        <v>2246</v>
      </c>
      <c r="I10" s="965" t="s">
        <v>2247</v>
      </c>
      <c r="J10" s="967" t="s">
        <v>2425</v>
      </c>
      <c r="K10" s="967"/>
      <c r="L10" s="369" t="s">
        <v>2426</v>
      </c>
      <c r="M10" s="335" t="s">
        <v>2422</v>
      </c>
      <c r="N10" s="1019"/>
      <c r="O10" s="1020"/>
      <c r="R10" s="305"/>
      <c r="S10" s="305"/>
      <c r="T10" s="301" t="s">
        <v>2427</v>
      </c>
      <c r="U10" s="301"/>
      <c r="V10" s="995" t="s">
        <v>2620</v>
      </c>
      <c r="W10" s="996"/>
      <c r="X10" s="996"/>
      <c r="Y10" s="997"/>
      <c r="Z10" s="965" t="s">
        <v>2496</v>
      </c>
      <c r="AA10" s="301" t="s">
        <v>2426</v>
      </c>
      <c r="AB10" s="301" t="s">
        <v>2422</v>
      </c>
      <c r="AC10" s="301" t="s">
        <v>2482</v>
      </c>
      <c r="AD10" s="301" t="s">
        <v>2426</v>
      </c>
      <c r="AE10" s="301" t="s">
        <v>2422</v>
      </c>
      <c r="AG10" s="371"/>
      <c r="AH10" s="371"/>
      <c r="AI10" s="371"/>
      <c r="AJ10" s="949" t="s">
        <v>2446</v>
      </c>
      <c r="AK10" s="950"/>
      <c r="AL10" s="950"/>
      <c r="AM10" s="998"/>
      <c r="AN10" s="998"/>
      <c r="AO10" s="998"/>
      <c r="AP10" s="660"/>
      <c r="AQ10" s="968" t="s">
        <v>2395</v>
      </c>
      <c r="AR10" s="968"/>
      <c r="AS10" s="968"/>
      <c r="AT10" s="801"/>
      <c r="AU10" s="801"/>
      <c r="AV10" s="801"/>
      <c r="AW10" s="999"/>
      <c r="BE10" s="299"/>
      <c r="BF10" s="967"/>
      <c r="BG10" s="1010"/>
      <c r="BH10" s="1013"/>
      <c r="BI10" s="1014"/>
      <c r="BJ10" s="1014"/>
      <c r="BK10" s="1017"/>
      <c r="BL10" s="964" t="s">
        <v>2246</v>
      </c>
      <c r="BM10" s="965" t="s">
        <v>2247</v>
      </c>
      <c r="BN10" s="967" t="s">
        <v>2425</v>
      </c>
      <c r="BO10" s="967"/>
      <c r="BP10" s="369" t="s">
        <v>2426</v>
      </c>
      <c r="BQ10" s="335" t="s">
        <v>2422</v>
      </c>
      <c r="BR10" s="1019"/>
      <c r="BS10" s="1020"/>
      <c r="BV10" s="305"/>
      <c r="BW10" s="305"/>
      <c r="BX10" s="301" t="s">
        <v>2427</v>
      </c>
      <c r="BY10" s="301"/>
      <c r="BZ10" s="965" t="s">
        <v>2496</v>
      </c>
      <c r="CA10" s="301" t="s">
        <v>2426</v>
      </c>
      <c r="CB10" s="301" t="s">
        <v>2422</v>
      </c>
      <c r="CC10" s="301" t="s">
        <v>2482</v>
      </c>
      <c r="CD10" s="301" t="s">
        <v>2426</v>
      </c>
      <c r="CE10" s="301" t="s">
        <v>2422</v>
      </c>
      <c r="CG10" s="371"/>
      <c r="CH10" s="371"/>
      <c r="CI10" s="371"/>
      <c r="CJ10" s="949" t="s">
        <v>2446</v>
      </c>
      <c r="CK10" s="950"/>
      <c r="CL10" s="950"/>
      <c r="CM10" s="998"/>
      <c r="CN10" s="998"/>
      <c r="CO10" s="998"/>
      <c r="CP10" s="660"/>
      <c r="CQ10" s="968" t="s">
        <v>2395</v>
      </c>
      <c r="CR10" s="968"/>
      <c r="CS10" s="968"/>
      <c r="CT10" s="801"/>
      <c r="CU10" s="801"/>
      <c r="CV10" s="801"/>
      <c r="CW10" s="999"/>
    </row>
    <row r="11" spans="1:102" s="300" customFormat="1" ht="42" customHeight="1">
      <c r="A11" s="299"/>
      <c r="B11" s="967"/>
      <c r="C11" s="1010"/>
      <c r="D11" s="1015"/>
      <c r="E11" s="1016"/>
      <c r="F11" s="1016"/>
      <c r="G11" s="320" t="s">
        <v>2256</v>
      </c>
      <c r="H11" s="964"/>
      <c r="I11" s="966"/>
      <c r="J11" s="321" t="s">
        <v>2428</v>
      </c>
      <c r="K11" s="321" t="s">
        <v>2429</v>
      </c>
      <c r="L11" s="369" t="s">
        <v>2271</v>
      </c>
      <c r="M11" s="335" t="s">
        <v>2271</v>
      </c>
      <c r="N11" s="1019"/>
      <c r="O11" s="1020"/>
      <c r="R11" s="305"/>
      <c r="S11" s="303" t="s">
        <v>2460</v>
      </c>
      <c r="T11" s="301" t="s">
        <v>2428</v>
      </c>
      <c r="U11" s="303" t="s">
        <v>2429</v>
      </c>
      <c r="V11" s="571" t="s">
        <v>2621</v>
      </c>
      <c r="W11" s="571" t="s">
        <v>2622</v>
      </c>
      <c r="X11" s="571" t="s">
        <v>2623</v>
      </c>
      <c r="Y11" s="571" t="s">
        <v>2624</v>
      </c>
      <c r="Z11" s="966"/>
      <c r="AA11" s="304" t="s">
        <v>2430</v>
      </c>
      <c r="AB11" s="304" t="s">
        <v>2430</v>
      </c>
      <c r="AC11" s="304" t="s">
        <v>2430</v>
      </c>
      <c r="AD11" s="304" t="s">
        <v>2430</v>
      </c>
      <c r="AE11" s="304" t="s">
        <v>2430</v>
      </c>
      <c r="AG11" s="370" t="s">
        <v>2439</v>
      </c>
      <c r="AH11" s="370" t="s">
        <v>2454</v>
      </c>
      <c r="AI11" s="370" t="s">
        <v>2442</v>
      </c>
      <c r="AJ11" s="339" t="s">
        <v>2443</v>
      </c>
      <c r="AK11" s="339"/>
      <c r="AL11" s="339"/>
      <c r="AM11" s="1000" t="s">
        <v>2444</v>
      </c>
      <c r="AN11" s="633"/>
      <c r="AO11" s="1000" t="s">
        <v>2445</v>
      </c>
      <c r="AP11" s="660"/>
      <c r="AQ11" s="370" t="s">
        <v>2443</v>
      </c>
      <c r="AR11" s="370"/>
      <c r="AS11" s="370"/>
      <c r="AT11" s="992" t="s">
        <v>2444</v>
      </c>
      <c r="AU11" s="1001"/>
      <c r="AV11" s="1000" t="s">
        <v>2445</v>
      </c>
      <c r="AW11" s="660"/>
      <c r="BE11" s="299"/>
      <c r="BF11" s="967"/>
      <c r="BG11" s="1010"/>
      <c r="BH11" s="1015"/>
      <c r="BI11" s="1016"/>
      <c r="BJ11" s="1016"/>
      <c r="BK11" s="320" t="s">
        <v>2256</v>
      </c>
      <c r="BL11" s="964"/>
      <c r="BM11" s="966"/>
      <c r="BN11" s="321" t="s">
        <v>2428</v>
      </c>
      <c r="BO11" s="321" t="s">
        <v>2429</v>
      </c>
      <c r="BP11" s="369" t="s">
        <v>2271</v>
      </c>
      <c r="BQ11" s="335" t="s">
        <v>2271</v>
      </c>
      <c r="BR11" s="1019"/>
      <c r="BS11" s="1020"/>
      <c r="BV11" s="305"/>
      <c r="BW11" s="303" t="s">
        <v>2460</v>
      </c>
      <c r="BX11" s="301" t="s">
        <v>2428</v>
      </c>
      <c r="BY11" s="303" t="s">
        <v>2429</v>
      </c>
      <c r="BZ11" s="966"/>
      <c r="CA11" s="304" t="s">
        <v>2430</v>
      </c>
      <c r="CB11" s="304" t="s">
        <v>2430</v>
      </c>
      <c r="CC11" s="304" t="s">
        <v>2430</v>
      </c>
      <c r="CD11" s="304" t="s">
        <v>2430</v>
      </c>
      <c r="CE11" s="304" t="s">
        <v>2430</v>
      </c>
      <c r="CG11" s="370" t="s">
        <v>2439</v>
      </c>
      <c r="CH11" s="370" t="s">
        <v>2454</v>
      </c>
      <c r="CI11" s="370" t="s">
        <v>2442</v>
      </c>
      <c r="CJ11" s="339" t="s">
        <v>2443</v>
      </c>
      <c r="CK11" s="339"/>
      <c r="CL11" s="339"/>
      <c r="CM11" s="1000" t="s">
        <v>2444</v>
      </c>
      <c r="CN11" s="633"/>
      <c r="CO11" s="949" t="s">
        <v>2445</v>
      </c>
      <c r="CP11" s="660"/>
      <c r="CQ11" s="370" t="s">
        <v>2443</v>
      </c>
      <c r="CR11" s="370"/>
      <c r="CS11" s="370"/>
      <c r="CT11" s="992" t="s">
        <v>2444</v>
      </c>
      <c r="CU11" s="1001"/>
      <c r="CV11" s="968" t="s">
        <v>2445</v>
      </c>
      <c r="CW11" s="999"/>
      <c r="CX11" s="1041" t="e" vm="1">
        <v>#VALUE!</v>
      </c>
    </row>
    <row r="12" spans="1:102" s="300" customFormat="1" ht="22.2" customHeight="1">
      <c r="A12" s="299"/>
      <c r="B12" s="967"/>
      <c r="C12" s="1010"/>
      <c r="D12" s="322" t="s">
        <v>2266</v>
      </c>
      <c r="E12" s="369" t="s">
        <v>2431</v>
      </c>
      <c r="F12" s="369" t="s">
        <v>2267</v>
      </c>
      <c r="G12" s="369" t="s">
        <v>2267</v>
      </c>
      <c r="H12" s="369" t="s">
        <v>2267</v>
      </c>
      <c r="I12" s="369" t="s">
        <v>2267</v>
      </c>
      <c r="J12" s="369" t="s">
        <v>2432</v>
      </c>
      <c r="K12" s="369" t="s">
        <v>2433</v>
      </c>
      <c r="L12" s="369" t="s">
        <v>2267</v>
      </c>
      <c r="M12" s="369" t="s">
        <v>2267</v>
      </c>
      <c r="N12" s="1021"/>
      <c r="O12" s="1022"/>
      <c r="P12" s="305"/>
      <c r="Q12" s="305"/>
      <c r="R12" s="305"/>
      <c r="S12" s="301" t="s">
        <v>2461</v>
      </c>
      <c r="T12" s="301" t="s">
        <v>2434</v>
      </c>
      <c r="U12" s="301" t="s">
        <v>2434</v>
      </c>
      <c r="V12" s="302" t="s">
        <v>2267</v>
      </c>
      <c r="W12" s="302" t="s">
        <v>2267</v>
      </c>
      <c r="X12" s="302" t="s">
        <v>2267</v>
      </c>
      <c r="Y12" s="302" t="s">
        <v>2267</v>
      </c>
      <c r="Z12" s="369" t="s">
        <v>2267</v>
      </c>
      <c r="AA12" s="302" t="s">
        <v>2267</v>
      </c>
      <c r="AB12" s="302" t="s">
        <v>2267</v>
      </c>
      <c r="AC12" s="302" t="s">
        <v>2267</v>
      </c>
      <c r="AD12" s="302" t="s">
        <v>2267</v>
      </c>
      <c r="AE12" s="302" t="s">
        <v>2267</v>
      </c>
      <c r="AF12" s="306"/>
      <c r="AG12" s="314" t="s">
        <v>2448</v>
      </c>
      <c r="AH12" s="314" t="s">
        <v>2462</v>
      </c>
      <c r="AI12" s="314" t="s">
        <v>2440</v>
      </c>
      <c r="AJ12" s="315" t="s">
        <v>2406</v>
      </c>
      <c r="AK12" s="315" t="s">
        <v>2391</v>
      </c>
      <c r="AL12" s="315" t="s">
        <v>2404</v>
      </c>
      <c r="AM12" s="315" t="s">
        <v>2451</v>
      </c>
      <c r="AN12" s="316">
        <v>150000</v>
      </c>
      <c r="AO12" s="315" t="s">
        <v>2643</v>
      </c>
      <c r="AP12" s="316">
        <v>100000000</v>
      </c>
      <c r="AQ12" s="315" t="s">
        <v>2402</v>
      </c>
      <c r="AR12" s="315" t="s">
        <v>2404</v>
      </c>
      <c r="AS12" s="315" t="s">
        <v>2403</v>
      </c>
      <c r="AT12" s="315" t="s">
        <v>2588</v>
      </c>
      <c r="AU12" s="316">
        <v>130000</v>
      </c>
      <c r="AV12" s="315" t="s">
        <v>2643</v>
      </c>
      <c r="AW12" s="316">
        <v>100000000</v>
      </c>
      <c r="BE12" s="299"/>
      <c r="BF12" s="967"/>
      <c r="BG12" s="1010"/>
      <c r="BH12" s="322" t="s">
        <v>2266</v>
      </c>
      <c r="BI12" s="369" t="s">
        <v>2431</v>
      </c>
      <c r="BJ12" s="369" t="s">
        <v>2267</v>
      </c>
      <c r="BK12" s="369" t="s">
        <v>2267</v>
      </c>
      <c r="BL12" s="369" t="s">
        <v>2267</v>
      </c>
      <c r="BM12" s="369" t="s">
        <v>2267</v>
      </c>
      <c r="BN12" s="369" t="s">
        <v>2432</v>
      </c>
      <c r="BO12" s="369" t="s">
        <v>2433</v>
      </c>
      <c r="BP12" s="369" t="s">
        <v>2267</v>
      </c>
      <c r="BQ12" s="369" t="s">
        <v>2267</v>
      </c>
      <c r="BR12" s="1021"/>
      <c r="BS12" s="1022"/>
      <c r="BT12" s="305"/>
      <c r="BU12" s="305"/>
      <c r="BV12" s="305"/>
      <c r="BW12" s="301" t="s">
        <v>2461</v>
      </c>
      <c r="BX12" s="301" t="s">
        <v>2434</v>
      </c>
      <c r="BY12" s="301" t="s">
        <v>2434</v>
      </c>
      <c r="BZ12" s="369" t="s">
        <v>2267</v>
      </c>
      <c r="CA12" s="302" t="s">
        <v>2267</v>
      </c>
      <c r="CB12" s="302" t="s">
        <v>2267</v>
      </c>
      <c r="CC12" s="302" t="s">
        <v>2267</v>
      </c>
      <c r="CD12" s="302" t="s">
        <v>2267</v>
      </c>
      <c r="CE12" s="302" t="s">
        <v>2267</v>
      </c>
      <c r="CF12" s="306"/>
      <c r="CG12" s="314" t="s">
        <v>2448</v>
      </c>
      <c r="CH12" s="314" t="s">
        <v>2462</v>
      </c>
      <c r="CI12" s="314" t="s">
        <v>2440</v>
      </c>
      <c r="CJ12" s="315" t="s">
        <v>2406</v>
      </c>
      <c r="CK12" s="315" t="s">
        <v>2391</v>
      </c>
      <c r="CL12" s="315" t="s">
        <v>2404</v>
      </c>
      <c r="CM12" s="315" t="s">
        <v>2451</v>
      </c>
      <c r="CN12" s="316">
        <v>150000</v>
      </c>
      <c r="CO12" s="315" t="s">
        <v>2452</v>
      </c>
      <c r="CP12" s="316">
        <v>75000000</v>
      </c>
      <c r="CQ12" s="315" t="s">
        <v>2406</v>
      </c>
      <c r="CR12" s="315" t="s">
        <v>2391</v>
      </c>
      <c r="CS12" s="315" t="s">
        <v>2404</v>
      </c>
      <c r="CT12" s="315" t="s">
        <v>2483</v>
      </c>
      <c r="CU12" s="316">
        <v>150000</v>
      </c>
      <c r="CV12" s="315" t="s">
        <v>2452</v>
      </c>
      <c r="CW12" s="316">
        <v>75000000</v>
      </c>
      <c r="CX12" s="1041"/>
    </row>
    <row r="13" spans="1:102" ht="19.95" customHeight="1">
      <c r="B13" s="482"/>
      <c r="C13" s="272"/>
      <c r="D13" s="483"/>
      <c r="E13" s="482"/>
      <c r="F13" s="273"/>
      <c r="G13" s="273"/>
      <c r="H13" s="273"/>
      <c r="I13" s="336" t="str">
        <f>IF(E$7="","",SUM(AA13:AB13,AD13:AE13))</f>
        <v/>
      </c>
      <c r="J13" s="489"/>
      <c r="K13" s="489"/>
      <c r="L13" s="456" t="str">
        <f>IF(E$7="","",(AA13+AD13)*$AI$6/$AJ$6)</f>
        <v/>
      </c>
      <c r="M13" s="456" t="str">
        <f>IFERROR((AB13+AE13)*$AN$6/$AO$6,"")</f>
        <v/>
      </c>
      <c r="N13" s="1026"/>
      <c r="O13" s="1027"/>
      <c r="S13" s="309">
        <f>SUM(J13:K13)</f>
        <v>0</v>
      </c>
      <c r="T13" s="330" t="str">
        <f>IFERROR((J13/S13),"")</f>
        <v/>
      </c>
      <c r="U13" s="352" t="str">
        <f>IFERROR((1-T13),"")</f>
        <v/>
      </c>
      <c r="V13" s="341">
        <f>IF(E13="発電設備",H13,0)</f>
        <v>0</v>
      </c>
      <c r="W13" s="341">
        <f>IF(E13="共通設備",ROUNDDOWN(H13*T13,0),0)</f>
        <v>0</v>
      </c>
      <c r="X13" s="341">
        <f>IF(E13="蓄電池",H13*$J$7,0)</f>
        <v>0</v>
      </c>
      <c r="Y13" s="341">
        <f>IF(E13="共通設備",(H13-ROUNDDOWN(H13*T13,0))*$J$7,0)</f>
        <v>0</v>
      </c>
      <c r="Z13" s="356">
        <f>H13-G13</f>
        <v>0</v>
      </c>
      <c r="AA13" s="337">
        <f>IF(E13="発電設備",Z13,0)</f>
        <v>0</v>
      </c>
      <c r="AB13" s="337">
        <f t="shared" ref="AB13:AB37" si="0">IF(E13="蓄電池",Z13*$J$7,0)</f>
        <v>0</v>
      </c>
      <c r="AC13" s="337" t="str">
        <f>IF(E13="共通設備",Z13,"")</f>
        <v/>
      </c>
      <c r="AD13" s="341">
        <f>IF(AC13="",0,ROUNDDOWN(AC13*T13,0))</f>
        <v>0</v>
      </c>
      <c r="AE13" s="341">
        <f>IF(AC13="",0,(AC13-AD13)*$J$7)</f>
        <v>0</v>
      </c>
      <c r="AG13" s="314" t="s">
        <v>2449</v>
      </c>
      <c r="AH13" s="314" t="s">
        <v>2395</v>
      </c>
      <c r="AI13" s="314" t="s">
        <v>2441</v>
      </c>
      <c r="AJ13" s="315" t="s">
        <v>2402</v>
      </c>
      <c r="AK13" s="315" t="s">
        <v>2404</v>
      </c>
      <c r="AL13" s="315" t="s">
        <v>2403</v>
      </c>
      <c r="AM13" s="315" t="s">
        <v>2394</v>
      </c>
      <c r="AN13" s="316">
        <v>200000</v>
      </c>
      <c r="AO13" s="315" t="s">
        <v>2643</v>
      </c>
      <c r="AP13" s="316">
        <v>200000000</v>
      </c>
      <c r="AQ13" s="315" t="s">
        <v>2407</v>
      </c>
      <c r="AR13" s="315" t="s">
        <v>2403</v>
      </c>
      <c r="AS13" s="315" t="s">
        <v>2475</v>
      </c>
      <c r="AT13" s="315" t="s">
        <v>2483</v>
      </c>
      <c r="AU13" s="316">
        <v>150000</v>
      </c>
      <c r="AV13" s="315" t="s">
        <v>2643</v>
      </c>
      <c r="AW13" s="316">
        <v>200000000</v>
      </c>
      <c r="BF13" s="308" t="s">
        <v>2449</v>
      </c>
      <c r="BG13" s="272" t="s">
        <v>2544</v>
      </c>
      <c r="BH13" s="540" t="s">
        <v>2562</v>
      </c>
      <c r="BI13" s="308" t="s">
        <v>2462</v>
      </c>
      <c r="BJ13" s="273">
        <v>1000000</v>
      </c>
      <c r="BK13" s="273"/>
      <c r="BL13" s="273">
        <v>1000000</v>
      </c>
      <c r="BM13" s="336">
        <f>SUM(CA13:CB13,CD13:CE13)</f>
        <v>1000000</v>
      </c>
      <c r="BN13" s="348"/>
      <c r="BO13" s="348"/>
      <c r="BP13" s="456">
        <f>IFERROR((CA13+CD13)*$AI$6/$AJ$6,"")</f>
        <v>666666.66666666663</v>
      </c>
      <c r="BQ13" s="456" t="str">
        <f>IFERROR((CB13+CE13)*$AN$6/$AO$6,"")</f>
        <v/>
      </c>
      <c r="BR13" s="960"/>
      <c r="BS13" s="961"/>
      <c r="BW13" s="309">
        <f>SUM(BN13:BO13)</f>
        <v>0</v>
      </c>
      <c r="BX13" s="330" t="str">
        <f>IFERROR((BN13/BW13),"")</f>
        <v/>
      </c>
      <c r="BY13" s="352" t="str">
        <f>IFERROR((1-BX13),"")</f>
        <v/>
      </c>
      <c r="BZ13" s="356">
        <f>BL13-BK13</f>
        <v>1000000</v>
      </c>
      <c r="CA13" s="337">
        <f>IF(BI13="発電設備",BZ13,0)</f>
        <v>1000000</v>
      </c>
      <c r="CB13" s="337">
        <f t="shared" ref="CB13:CB20" si="1">IF(BI13="蓄電池",BZ13*$BL$7,0)</f>
        <v>0</v>
      </c>
      <c r="CC13" s="337" t="str">
        <f>IF(BI13="共通設備",BZ13,"")</f>
        <v/>
      </c>
      <c r="CD13" s="341">
        <f>IF(CC13="",0,ROUNDDOWN(CC13*BX13,0))</f>
        <v>0</v>
      </c>
      <c r="CE13" s="341">
        <f t="shared" ref="CE13:CE28" si="2">IF(CC13="",0,(CC13-CD13)*$BL$7)</f>
        <v>0</v>
      </c>
      <c r="CG13" s="314" t="s">
        <v>2449</v>
      </c>
      <c r="CH13" s="314" t="s">
        <v>2395</v>
      </c>
      <c r="CI13" s="314" t="s">
        <v>2441</v>
      </c>
      <c r="CJ13" s="315" t="s">
        <v>2402</v>
      </c>
      <c r="CK13" s="315" t="s">
        <v>2404</v>
      </c>
      <c r="CL13" s="315" t="s">
        <v>2403</v>
      </c>
      <c r="CM13" s="315" t="s">
        <v>2394</v>
      </c>
      <c r="CN13" s="316">
        <v>200000</v>
      </c>
      <c r="CO13" s="315" t="s">
        <v>2453</v>
      </c>
      <c r="CP13" s="316">
        <v>100000000</v>
      </c>
      <c r="CQ13" s="315" t="s">
        <v>2402</v>
      </c>
      <c r="CR13" s="315" t="s">
        <v>2404</v>
      </c>
      <c r="CS13" s="315" t="s">
        <v>2403</v>
      </c>
      <c r="CT13" s="315" t="s">
        <v>2484</v>
      </c>
      <c r="CU13" s="316">
        <v>200000</v>
      </c>
      <c r="CV13" s="315" t="s">
        <v>2453</v>
      </c>
      <c r="CW13" s="316">
        <v>100000000</v>
      </c>
      <c r="CX13" s="1041"/>
    </row>
    <row r="14" spans="1:102" ht="19.95" customHeight="1">
      <c r="B14" s="482"/>
      <c r="C14" s="272"/>
      <c r="D14" s="483"/>
      <c r="E14" s="482"/>
      <c r="F14" s="273"/>
      <c r="G14" s="273"/>
      <c r="H14" s="273"/>
      <c r="I14" s="336" t="str">
        <f t="shared" ref="I14:I37" si="3">IF(E$7="","",SUM(AA14:AB14,AD14:AE14))</f>
        <v/>
      </c>
      <c r="J14" s="489"/>
      <c r="K14" s="489"/>
      <c r="L14" s="456" t="str">
        <f t="shared" ref="L14:L37" si="4">IF(E$7="","",(AA14+AD14)*$AI$6/$AJ$6)</f>
        <v/>
      </c>
      <c r="M14" s="456" t="str">
        <f>IFERROR((AB14+AE14)*$AN$6/$AO$6,"")</f>
        <v/>
      </c>
      <c r="N14" s="1026"/>
      <c r="O14" s="1027"/>
      <c r="S14" s="309">
        <f t="shared" ref="S14:S37" si="5">SUM(J14:K14)</f>
        <v>0</v>
      </c>
      <c r="T14" s="330" t="str">
        <f t="shared" ref="T14:T37" si="6">IFERROR((J14/S14),"")</f>
        <v/>
      </c>
      <c r="U14" s="352" t="str">
        <f t="shared" ref="U14:U37" si="7">IFERROR((1-T14),"")</f>
        <v/>
      </c>
      <c r="V14" s="341">
        <f t="shared" ref="V14:V37" si="8">IF(E14="発電設備",H14,0)</f>
        <v>0</v>
      </c>
      <c r="W14" s="341">
        <f>IF(E14="共通設備",ROUNDDOWN(H14*T14,0),0)</f>
        <v>0</v>
      </c>
      <c r="X14" s="341">
        <f>IF(E14="蓄電池",H14*$J$7,0)</f>
        <v>0</v>
      </c>
      <c r="Y14" s="341">
        <f t="shared" ref="Y14:Y37" si="9">IF(E14="共通設備",(H14-ROUNDDOWN(H14*T14,0))*$J$7,0)</f>
        <v>0</v>
      </c>
      <c r="Z14" s="356">
        <f>H14-G14</f>
        <v>0</v>
      </c>
      <c r="AA14" s="337">
        <f t="shared" ref="AA14:AA37" si="10">IF(E14="発電設備",Z14,0)</f>
        <v>0</v>
      </c>
      <c r="AB14" s="337">
        <f>IF(E14="蓄電池",Z14*$J$7,0)</f>
        <v>0</v>
      </c>
      <c r="AC14" s="337" t="str">
        <f>IF(E14="共通設備",Z14,"")</f>
        <v/>
      </c>
      <c r="AD14" s="341">
        <f t="shared" ref="AD14:AD37" si="11">IF(AC14="",0,ROUNDDOWN(AC14*T14,0))</f>
        <v>0</v>
      </c>
      <c r="AE14" s="341">
        <f>IF(AC14="",0,(AC14-AD14)*$J$7)</f>
        <v>0</v>
      </c>
      <c r="AG14" s="314" t="s">
        <v>2450</v>
      </c>
      <c r="AH14" s="314" t="s">
        <v>2463</v>
      </c>
      <c r="AI14" s="314" t="s">
        <v>2489</v>
      </c>
      <c r="AJ14" s="314" t="e">
        <f>AA38/SUM(V38,W38)</f>
        <v>#DIV/0!</v>
      </c>
      <c r="AK14" s="315"/>
      <c r="AL14" s="315"/>
      <c r="AM14" s="315"/>
      <c r="AN14" s="315"/>
      <c r="AO14" s="315"/>
      <c r="AP14" s="315"/>
      <c r="AQ14" s="577" t="e">
        <f>AB38/(X38+Y38)</f>
        <v>#DIV/0!</v>
      </c>
      <c r="AR14" s="315"/>
      <c r="AS14" s="315"/>
      <c r="AT14" s="315"/>
      <c r="AU14" s="316"/>
      <c r="AV14" s="315"/>
      <c r="AW14" s="316"/>
      <c r="BF14" s="308" t="s">
        <v>2449</v>
      </c>
      <c r="BG14" s="294" t="s">
        <v>2546</v>
      </c>
      <c r="BH14" s="540" t="s">
        <v>2563</v>
      </c>
      <c r="BI14" s="308" t="s">
        <v>2462</v>
      </c>
      <c r="BJ14" s="274">
        <v>260000</v>
      </c>
      <c r="BK14" s="273"/>
      <c r="BL14" s="273">
        <v>260000</v>
      </c>
      <c r="BM14" s="336">
        <f t="shared" ref="BM14:BM21" si="12">SUM(CA14:CB14,CD14:CE14)</f>
        <v>260000</v>
      </c>
      <c r="BN14" s="348"/>
      <c r="BO14" s="348"/>
      <c r="BP14" s="456">
        <f t="shared" ref="BP14:BP20" si="13">IFERROR((CA14+CD14)*$AI$6/$AJ$6,"")</f>
        <v>173333.33333333334</v>
      </c>
      <c r="BQ14" s="456" t="str">
        <f>IFERROR((CB14+CE14)*$AN$6/$AO$6,"")</f>
        <v/>
      </c>
      <c r="BR14" s="960"/>
      <c r="BS14" s="961"/>
      <c r="BW14" s="309">
        <f t="shared" ref="BW14:BW37" si="14">SUM(BN14:BO14)</f>
        <v>0</v>
      </c>
      <c r="BX14" s="330" t="str">
        <f t="shared" ref="BX14:BX37" si="15">IFERROR((BN14/BW14),"")</f>
        <v/>
      </c>
      <c r="BY14" s="352" t="str">
        <f t="shared" ref="BY14:BY37" si="16">IFERROR((1-BX14),"")</f>
        <v/>
      </c>
      <c r="BZ14" s="356">
        <f>BL14-BK14</f>
        <v>260000</v>
      </c>
      <c r="CA14" s="337">
        <f t="shared" ref="CA14:CA37" si="17">IF(BI14="発電設備",BZ14,0)</f>
        <v>260000</v>
      </c>
      <c r="CB14" s="337">
        <f t="shared" si="1"/>
        <v>0</v>
      </c>
      <c r="CC14" s="337" t="str">
        <f t="shared" ref="CC14:CC37" si="18">IF(BI14="共通設備",BZ14,"")</f>
        <v/>
      </c>
      <c r="CD14" s="341">
        <f t="shared" ref="CD14:CD37" si="19">IF(CC14="",0,ROUNDDOWN(CC14*BX14,0))</f>
        <v>0</v>
      </c>
      <c r="CE14" s="341">
        <f t="shared" si="2"/>
        <v>0</v>
      </c>
      <c r="CG14" s="314" t="s">
        <v>2450</v>
      </c>
      <c r="CH14" s="314" t="s">
        <v>2463</v>
      </c>
      <c r="CI14" s="314" t="s">
        <v>2440</v>
      </c>
      <c r="CJ14" s="314">
        <f>BM38/BL38</f>
        <v>0.96780432330827071</v>
      </c>
      <c r="CK14" s="315"/>
      <c r="CL14" s="315"/>
      <c r="CM14" s="315"/>
      <c r="CN14" s="315"/>
      <c r="CO14" s="315"/>
      <c r="CP14" s="315"/>
      <c r="CQ14" s="315" t="s">
        <v>2407</v>
      </c>
      <c r="CR14" s="315" t="s">
        <v>2403</v>
      </c>
      <c r="CS14" s="315" t="s">
        <v>2475</v>
      </c>
      <c r="CT14" s="315" t="s">
        <v>2401</v>
      </c>
      <c r="CU14" s="316">
        <v>220000</v>
      </c>
      <c r="CV14" s="315" t="s">
        <v>2453</v>
      </c>
      <c r="CW14" s="316">
        <v>100000000</v>
      </c>
      <c r="CX14" s="1041"/>
    </row>
    <row r="15" spans="1:102" ht="19.95" customHeight="1">
      <c r="B15" s="482"/>
      <c r="C15" s="295"/>
      <c r="D15" s="483"/>
      <c r="E15" s="482"/>
      <c r="F15" s="273"/>
      <c r="G15" s="273"/>
      <c r="H15" s="273"/>
      <c r="I15" s="336" t="str">
        <f>IF(E$7="","",SUM(AA15:AB15,AD15:AE15))</f>
        <v/>
      </c>
      <c r="J15" s="489"/>
      <c r="K15" s="489"/>
      <c r="L15" s="456" t="str">
        <f t="shared" si="4"/>
        <v/>
      </c>
      <c r="M15" s="456" t="str">
        <f t="shared" ref="M15:M37" si="20">IFERROR((AB15+AE15)*$AN$6/$AO$6,"")</f>
        <v/>
      </c>
      <c r="N15" s="1026"/>
      <c r="O15" s="1027"/>
      <c r="S15" s="309">
        <f t="shared" si="5"/>
        <v>0</v>
      </c>
      <c r="T15" s="330" t="str">
        <f t="shared" si="6"/>
        <v/>
      </c>
      <c r="U15" s="352" t="str">
        <f t="shared" si="7"/>
        <v/>
      </c>
      <c r="V15" s="341">
        <f t="shared" si="8"/>
        <v>0</v>
      </c>
      <c r="W15" s="341">
        <f>IF(E15="共通設備",ROUNDDOWN(H15*T15,0),0)</f>
        <v>0</v>
      </c>
      <c r="X15" s="341">
        <f t="shared" ref="X15:X37" si="21">IF(E15="蓄電池",H15*$J$7,0)</f>
        <v>0</v>
      </c>
      <c r="Y15" s="341">
        <f>IF(E15="共通設備",(H15-ROUNDDOWN(H15*T15,0))*$J$7,0)</f>
        <v>0</v>
      </c>
      <c r="Z15" s="356">
        <f t="shared" ref="Z15:Z37" si="22">H15-G15</f>
        <v>0</v>
      </c>
      <c r="AA15" s="337">
        <f t="shared" si="10"/>
        <v>0</v>
      </c>
      <c r="AB15" s="337">
        <f t="shared" si="0"/>
        <v>0</v>
      </c>
      <c r="AC15" s="337" t="str">
        <f t="shared" ref="AC15:AC37" si="23">IF(E15="共通設備",Z15,"")</f>
        <v/>
      </c>
      <c r="AD15" s="341">
        <f t="shared" si="11"/>
        <v>0</v>
      </c>
      <c r="AE15" s="341">
        <f t="shared" ref="AE15:AE37" si="24">IF(AC15="",0,(AC15-AD15)*$J$7)</f>
        <v>0</v>
      </c>
      <c r="AG15" s="314"/>
      <c r="AH15" s="314"/>
      <c r="AI15" s="314" t="s">
        <v>2490</v>
      </c>
      <c r="AJ15" s="315" t="s">
        <v>2491</v>
      </c>
      <c r="AK15" s="315"/>
      <c r="AL15" s="315"/>
      <c r="AM15" s="315"/>
      <c r="AN15" s="315"/>
      <c r="AO15" s="315"/>
      <c r="AP15" s="315"/>
      <c r="AQ15" s="315" t="s">
        <v>2391</v>
      </c>
      <c r="AR15" s="315"/>
      <c r="AS15" s="315"/>
      <c r="AT15" s="315"/>
      <c r="AU15" s="315"/>
      <c r="AV15" s="315"/>
      <c r="AW15" s="309"/>
      <c r="BF15" s="308" t="s">
        <v>2449</v>
      </c>
      <c r="BG15" s="295" t="s">
        <v>2577</v>
      </c>
      <c r="BH15" s="540" t="s">
        <v>2564</v>
      </c>
      <c r="BI15" s="308" t="s">
        <v>2463</v>
      </c>
      <c r="BJ15" s="273">
        <v>320000</v>
      </c>
      <c r="BK15" s="273"/>
      <c r="BL15" s="273">
        <v>320000</v>
      </c>
      <c r="BM15" s="336">
        <f t="shared" si="12"/>
        <v>297931</v>
      </c>
      <c r="BN15" s="348">
        <v>4.5</v>
      </c>
      <c r="BO15" s="348">
        <v>10</v>
      </c>
      <c r="BP15" s="456">
        <f t="shared" si="13"/>
        <v>66206.666666666672</v>
      </c>
      <c r="BQ15" s="456">
        <f>IFERROR((CB15+CE15)*$CN$6/$CO$6,"")</f>
        <v>148965.75</v>
      </c>
      <c r="BR15" s="962" t="s">
        <v>2567</v>
      </c>
      <c r="BS15" s="963"/>
      <c r="BW15" s="309">
        <f t="shared" si="14"/>
        <v>14.5</v>
      </c>
      <c r="BX15" s="330">
        <f t="shared" si="15"/>
        <v>0.31034482758620691</v>
      </c>
      <c r="BY15" s="352">
        <f t="shared" si="16"/>
        <v>0.68965517241379315</v>
      </c>
      <c r="BZ15" s="356">
        <f t="shared" ref="BZ15:BZ37" si="25">BL15-BK15</f>
        <v>320000</v>
      </c>
      <c r="CA15" s="337">
        <f t="shared" si="17"/>
        <v>0</v>
      </c>
      <c r="CB15" s="337">
        <f t="shared" si="1"/>
        <v>0</v>
      </c>
      <c r="CC15" s="337">
        <f t="shared" si="18"/>
        <v>320000</v>
      </c>
      <c r="CD15" s="341">
        <f t="shared" si="19"/>
        <v>99310</v>
      </c>
      <c r="CE15" s="341">
        <f t="shared" si="2"/>
        <v>198621</v>
      </c>
      <c r="CG15" s="314"/>
      <c r="CH15" s="314"/>
      <c r="CI15" s="314" t="s">
        <v>2441</v>
      </c>
      <c r="CJ15" s="315" t="s">
        <v>2391</v>
      </c>
      <c r="CK15" s="315"/>
      <c r="CL15" s="315"/>
      <c r="CM15" s="315"/>
      <c r="CN15" s="315"/>
      <c r="CO15" s="315"/>
      <c r="CP15" s="315"/>
      <c r="CQ15" s="315"/>
      <c r="CR15" s="315"/>
      <c r="CS15" s="315"/>
      <c r="CT15" s="315"/>
      <c r="CU15" s="315"/>
      <c r="CV15" s="315"/>
      <c r="CW15" s="309"/>
      <c r="CX15" s="1041"/>
    </row>
    <row r="16" spans="1:102" ht="19.95" customHeight="1">
      <c r="B16" s="482"/>
      <c r="C16" s="295"/>
      <c r="D16" s="483"/>
      <c r="E16" s="482"/>
      <c r="F16" s="273"/>
      <c r="G16" s="273"/>
      <c r="H16" s="273"/>
      <c r="I16" s="336" t="str">
        <f t="shared" si="3"/>
        <v/>
      </c>
      <c r="J16" s="489"/>
      <c r="K16" s="489"/>
      <c r="L16" s="456" t="str">
        <f t="shared" si="4"/>
        <v/>
      </c>
      <c r="M16" s="456" t="str">
        <f t="shared" si="20"/>
        <v/>
      </c>
      <c r="N16" s="1026"/>
      <c r="O16" s="1027"/>
      <c r="S16" s="309">
        <f t="shared" si="5"/>
        <v>0</v>
      </c>
      <c r="T16" s="330" t="str">
        <f t="shared" si="6"/>
        <v/>
      </c>
      <c r="U16" s="352" t="str">
        <f t="shared" si="7"/>
        <v/>
      </c>
      <c r="V16" s="341">
        <f t="shared" si="8"/>
        <v>0</v>
      </c>
      <c r="W16" s="341">
        <f t="shared" ref="W16:W37" si="26">IF(E16="共通設備",ROUNDDOWN(H16*T16,0),0)</f>
        <v>0</v>
      </c>
      <c r="X16" s="341">
        <f t="shared" si="21"/>
        <v>0</v>
      </c>
      <c r="Y16" s="341">
        <f t="shared" si="9"/>
        <v>0</v>
      </c>
      <c r="Z16" s="356">
        <f t="shared" si="22"/>
        <v>0</v>
      </c>
      <c r="AA16" s="337">
        <f t="shared" si="10"/>
        <v>0</v>
      </c>
      <c r="AB16" s="337">
        <f t="shared" si="0"/>
        <v>0</v>
      </c>
      <c r="AC16" s="337" t="str">
        <f t="shared" si="23"/>
        <v/>
      </c>
      <c r="AD16" s="341">
        <f t="shared" si="11"/>
        <v>0</v>
      </c>
      <c r="AE16" s="341">
        <f t="shared" si="24"/>
        <v>0</v>
      </c>
      <c r="AG16" s="314"/>
      <c r="AH16" s="314"/>
      <c r="AI16" s="322" t="s">
        <v>2492</v>
      </c>
      <c r="AJ16" s="322" t="str">
        <f>IF(C7="あり",AJ14,AJ15)</f>
        <v>1</v>
      </c>
      <c r="AK16" s="315"/>
      <c r="AL16" s="315"/>
      <c r="AM16" s="315"/>
      <c r="AN16" s="315"/>
      <c r="AO16" s="315"/>
      <c r="AP16" s="315"/>
      <c r="AQ16" s="322" t="str">
        <f>IF(C7="あり",AQ14,AQ15)</f>
        <v>1</v>
      </c>
      <c r="AR16" s="315"/>
      <c r="AS16" s="315"/>
      <c r="AT16" s="315"/>
      <c r="AU16" s="315"/>
      <c r="AV16" s="315"/>
      <c r="AW16" s="309"/>
      <c r="BF16" s="308" t="s">
        <v>2449</v>
      </c>
      <c r="BG16" s="295" t="s">
        <v>2578</v>
      </c>
      <c r="BH16" s="540" t="s">
        <v>2565</v>
      </c>
      <c r="BI16" s="308" t="s">
        <v>2463</v>
      </c>
      <c r="BJ16" s="273">
        <v>220000</v>
      </c>
      <c r="BK16" s="273"/>
      <c r="BL16" s="273">
        <v>220000</v>
      </c>
      <c r="BM16" s="336">
        <f t="shared" si="12"/>
        <v>207428.5</v>
      </c>
      <c r="BN16" s="348">
        <v>7.5</v>
      </c>
      <c r="BO16" s="348">
        <v>10</v>
      </c>
      <c r="BP16" s="456">
        <f t="shared" si="13"/>
        <v>62856.666666666664</v>
      </c>
      <c r="BQ16" s="456">
        <f>IFERROR((CB16+CE16)*$CN$6/$CO$6,"")</f>
        <v>84857.625</v>
      </c>
      <c r="BR16" s="962" t="s">
        <v>2568</v>
      </c>
      <c r="BS16" s="963"/>
      <c r="BW16" s="309">
        <f t="shared" si="14"/>
        <v>17.5</v>
      </c>
      <c r="BX16" s="330">
        <f t="shared" si="15"/>
        <v>0.42857142857142855</v>
      </c>
      <c r="BY16" s="352">
        <f t="shared" si="16"/>
        <v>0.5714285714285714</v>
      </c>
      <c r="BZ16" s="356">
        <f t="shared" si="25"/>
        <v>220000</v>
      </c>
      <c r="CA16" s="337">
        <f t="shared" si="17"/>
        <v>0</v>
      </c>
      <c r="CB16" s="337">
        <f t="shared" si="1"/>
        <v>0</v>
      </c>
      <c r="CC16" s="337">
        <f t="shared" si="18"/>
        <v>220000</v>
      </c>
      <c r="CD16" s="341">
        <f t="shared" si="19"/>
        <v>94285</v>
      </c>
      <c r="CE16" s="341">
        <f t="shared" si="2"/>
        <v>113143.5</v>
      </c>
      <c r="CG16" s="314"/>
      <c r="CH16" s="314"/>
      <c r="CI16" s="322" t="s">
        <v>2492</v>
      </c>
      <c r="CJ16" s="322" t="str">
        <f>IF(BG7="あり",CJ14,CJ15)</f>
        <v>1</v>
      </c>
      <c r="CK16" s="315"/>
      <c r="CL16" s="315"/>
      <c r="CM16" s="315"/>
      <c r="CN16" s="315"/>
      <c r="CO16" s="315"/>
      <c r="CP16" s="315"/>
      <c r="CQ16" s="315"/>
      <c r="CR16" s="315"/>
      <c r="CS16" s="315"/>
      <c r="CT16" s="315"/>
      <c r="CU16" s="315"/>
      <c r="CV16" s="315"/>
      <c r="CW16" s="309"/>
      <c r="CX16" s="1041"/>
    </row>
    <row r="17" spans="2:102" ht="19.95" customHeight="1">
      <c r="B17" s="482"/>
      <c r="C17" s="295"/>
      <c r="D17" s="483"/>
      <c r="E17" s="482"/>
      <c r="F17" s="273"/>
      <c r="G17" s="273"/>
      <c r="H17" s="273"/>
      <c r="I17" s="336" t="str">
        <f t="shared" si="3"/>
        <v/>
      </c>
      <c r="J17" s="489"/>
      <c r="K17" s="489"/>
      <c r="L17" s="456" t="str">
        <f t="shared" si="4"/>
        <v/>
      </c>
      <c r="M17" s="456" t="str">
        <f t="shared" si="20"/>
        <v/>
      </c>
      <c r="N17" s="1026"/>
      <c r="O17" s="1027"/>
      <c r="S17" s="309">
        <f t="shared" si="5"/>
        <v>0</v>
      </c>
      <c r="T17" s="330" t="str">
        <f t="shared" si="6"/>
        <v/>
      </c>
      <c r="U17" s="352" t="str">
        <f t="shared" si="7"/>
        <v/>
      </c>
      <c r="V17" s="341">
        <f t="shared" si="8"/>
        <v>0</v>
      </c>
      <c r="W17" s="341">
        <f t="shared" si="26"/>
        <v>0</v>
      </c>
      <c r="X17" s="341">
        <f t="shared" si="21"/>
        <v>0</v>
      </c>
      <c r="Y17" s="341">
        <f t="shared" si="9"/>
        <v>0</v>
      </c>
      <c r="Z17" s="356">
        <f t="shared" si="22"/>
        <v>0</v>
      </c>
      <c r="AA17" s="337">
        <f t="shared" si="10"/>
        <v>0</v>
      </c>
      <c r="AB17" s="337">
        <f t="shared" si="0"/>
        <v>0</v>
      </c>
      <c r="AC17" s="337" t="str">
        <f t="shared" si="23"/>
        <v/>
      </c>
      <c r="AD17" s="341">
        <f t="shared" si="11"/>
        <v>0</v>
      </c>
      <c r="AE17" s="341">
        <f t="shared" si="24"/>
        <v>0</v>
      </c>
      <c r="AG17" s="368"/>
      <c r="AW17" s="299"/>
      <c r="BF17" s="308" t="s">
        <v>2449</v>
      </c>
      <c r="BG17" s="295" t="s">
        <v>2395</v>
      </c>
      <c r="BH17" s="540" t="s">
        <v>2566</v>
      </c>
      <c r="BI17" s="308" t="s">
        <v>2395</v>
      </c>
      <c r="BJ17" s="273">
        <v>380000</v>
      </c>
      <c r="BK17" s="273"/>
      <c r="BL17" s="273">
        <v>380000</v>
      </c>
      <c r="BM17" s="336">
        <f t="shared" si="12"/>
        <v>342000</v>
      </c>
      <c r="BN17" s="348"/>
      <c r="BO17" s="348"/>
      <c r="BP17" s="456">
        <f t="shared" si="13"/>
        <v>0</v>
      </c>
      <c r="BQ17" s="456">
        <f>IFERROR((CB17+CE17)*$CN$6/$CO$6,"")</f>
        <v>256500</v>
      </c>
      <c r="BR17" s="960"/>
      <c r="BS17" s="961"/>
      <c r="BW17" s="309">
        <f t="shared" si="14"/>
        <v>0</v>
      </c>
      <c r="BX17" s="330" t="str">
        <f t="shared" si="15"/>
        <v/>
      </c>
      <c r="BY17" s="352" t="str">
        <f t="shared" si="16"/>
        <v/>
      </c>
      <c r="BZ17" s="356">
        <f t="shared" si="25"/>
        <v>380000</v>
      </c>
      <c r="CA17" s="337">
        <f>IF(BI17="発電設備",BZ17,0)</f>
        <v>0</v>
      </c>
      <c r="CB17" s="337">
        <f t="shared" si="1"/>
        <v>342000</v>
      </c>
      <c r="CC17" s="337" t="str">
        <f t="shared" si="18"/>
        <v/>
      </c>
      <c r="CD17" s="341">
        <f t="shared" si="19"/>
        <v>0</v>
      </c>
      <c r="CE17" s="341">
        <f t="shared" si="2"/>
        <v>0</v>
      </c>
      <c r="CG17" s="368"/>
      <c r="CW17" s="299"/>
      <c r="CX17" s="1041"/>
    </row>
    <row r="18" spans="2:102" ht="19.95" customHeight="1">
      <c r="B18" s="482"/>
      <c r="C18" s="295"/>
      <c r="D18" s="483"/>
      <c r="E18" s="482"/>
      <c r="F18" s="273"/>
      <c r="G18" s="273"/>
      <c r="H18" s="273"/>
      <c r="I18" s="336" t="str">
        <f t="shared" si="3"/>
        <v/>
      </c>
      <c r="J18" s="489"/>
      <c r="K18" s="489"/>
      <c r="L18" s="456" t="str">
        <f t="shared" si="4"/>
        <v/>
      </c>
      <c r="M18" s="456" t="str">
        <f t="shared" si="20"/>
        <v/>
      </c>
      <c r="N18" s="1026"/>
      <c r="O18" s="1027"/>
      <c r="S18" s="309">
        <f t="shared" si="5"/>
        <v>0</v>
      </c>
      <c r="T18" s="330" t="str">
        <f t="shared" si="6"/>
        <v/>
      </c>
      <c r="U18" s="352" t="str">
        <f t="shared" si="7"/>
        <v/>
      </c>
      <c r="V18" s="341">
        <f t="shared" si="8"/>
        <v>0</v>
      </c>
      <c r="W18" s="341">
        <f t="shared" si="26"/>
        <v>0</v>
      </c>
      <c r="X18" s="341">
        <f t="shared" si="21"/>
        <v>0</v>
      </c>
      <c r="Y18" s="341">
        <f t="shared" si="9"/>
        <v>0</v>
      </c>
      <c r="Z18" s="356">
        <f t="shared" si="22"/>
        <v>0</v>
      </c>
      <c r="AA18" s="337">
        <f t="shared" si="10"/>
        <v>0</v>
      </c>
      <c r="AB18" s="337">
        <f t="shared" si="0"/>
        <v>0</v>
      </c>
      <c r="AC18" s="337" t="str">
        <f t="shared" si="23"/>
        <v/>
      </c>
      <c r="AD18" s="341">
        <f t="shared" si="11"/>
        <v>0</v>
      </c>
      <c r="AE18" s="341">
        <f t="shared" si="24"/>
        <v>0</v>
      </c>
      <c r="AG18" s="268" t="s">
        <v>2244</v>
      </c>
      <c r="AH18" s="328" t="s">
        <v>2245</v>
      </c>
      <c r="AI18" s="329" t="s">
        <v>2246</v>
      </c>
      <c r="AJ18" s="329" t="s">
        <v>2247</v>
      </c>
      <c r="AK18" s="329" t="s">
        <v>2248</v>
      </c>
      <c r="AL18" s="268" t="s">
        <v>2244</v>
      </c>
      <c r="AM18" s="371"/>
      <c r="AN18" s="370" t="s">
        <v>2472</v>
      </c>
      <c r="AU18" s="299"/>
      <c r="AV18" s="299"/>
      <c r="AW18" s="299"/>
      <c r="BF18" s="308" t="s">
        <v>2450</v>
      </c>
      <c r="BG18" s="295" t="s">
        <v>2556</v>
      </c>
      <c r="BH18" s="540" t="s">
        <v>2579</v>
      </c>
      <c r="BI18" s="308" t="s">
        <v>2462</v>
      </c>
      <c r="BJ18" s="273">
        <v>300000</v>
      </c>
      <c r="BK18" s="273"/>
      <c r="BL18" s="273">
        <v>300000</v>
      </c>
      <c r="BM18" s="336">
        <f t="shared" si="12"/>
        <v>300000</v>
      </c>
      <c r="BN18" s="348"/>
      <c r="BO18" s="348"/>
      <c r="BP18" s="456">
        <f t="shared" si="13"/>
        <v>200000</v>
      </c>
      <c r="BQ18" s="456">
        <f t="shared" ref="BQ18:BQ23" si="27">IFERROR((CB18+CE18)*$CN$6/$CO$6,"")</f>
        <v>0</v>
      </c>
      <c r="BR18" s="960"/>
      <c r="BS18" s="961"/>
      <c r="BW18" s="309">
        <f t="shared" si="14"/>
        <v>0</v>
      </c>
      <c r="BX18" s="330" t="str">
        <f t="shared" si="15"/>
        <v/>
      </c>
      <c r="BY18" s="352" t="str">
        <f t="shared" si="16"/>
        <v/>
      </c>
      <c r="BZ18" s="356">
        <f t="shared" si="25"/>
        <v>300000</v>
      </c>
      <c r="CA18" s="337">
        <f t="shared" si="17"/>
        <v>300000</v>
      </c>
      <c r="CB18" s="337">
        <f t="shared" si="1"/>
        <v>0</v>
      </c>
      <c r="CC18" s="337" t="str">
        <f t="shared" si="18"/>
        <v/>
      </c>
      <c r="CD18" s="341">
        <f t="shared" si="19"/>
        <v>0</v>
      </c>
      <c r="CE18" s="341">
        <f t="shared" si="2"/>
        <v>0</v>
      </c>
      <c r="CG18" s="268" t="s">
        <v>2244</v>
      </c>
      <c r="CH18" s="328" t="s">
        <v>2245</v>
      </c>
      <c r="CI18" s="329" t="s">
        <v>2246</v>
      </c>
      <c r="CJ18" s="329" t="s">
        <v>2247</v>
      </c>
      <c r="CK18" s="329" t="s">
        <v>2248</v>
      </c>
      <c r="CL18" s="268" t="s">
        <v>2244</v>
      </c>
      <c r="CM18" s="371"/>
      <c r="CN18" s="370" t="s">
        <v>2472</v>
      </c>
      <c r="CU18" s="299"/>
      <c r="CV18" s="299"/>
      <c r="CW18" s="299"/>
      <c r="CX18" s="1041"/>
    </row>
    <row r="19" spans="2:102" ht="19.95" customHeight="1">
      <c r="B19" s="482"/>
      <c r="C19" s="295"/>
      <c r="D19" s="483"/>
      <c r="E19" s="482"/>
      <c r="F19" s="273"/>
      <c r="G19" s="273"/>
      <c r="H19" s="273"/>
      <c r="I19" s="336" t="str">
        <f t="shared" si="3"/>
        <v/>
      </c>
      <c r="J19" s="489"/>
      <c r="K19" s="489"/>
      <c r="L19" s="456" t="str">
        <f t="shared" si="4"/>
        <v/>
      </c>
      <c r="M19" s="456" t="str">
        <f t="shared" si="20"/>
        <v/>
      </c>
      <c r="N19" s="1026"/>
      <c r="O19" s="1027"/>
      <c r="S19" s="309">
        <f t="shared" si="5"/>
        <v>0</v>
      </c>
      <c r="T19" s="330" t="str">
        <f t="shared" si="6"/>
        <v/>
      </c>
      <c r="U19" s="352" t="str">
        <f t="shared" si="7"/>
        <v/>
      </c>
      <c r="V19" s="341">
        <f t="shared" si="8"/>
        <v>0</v>
      </c>
      <c r="W19" s="341">
        <f t="shared" si="26"/>
        <v>0</v>
      </c>
      <c r="X19" s="341">
        <f t="shared" si="21"/>
        <v>0</v>
      </c>
      <c r="Y19" s="341">
        <f t="shared" si="9"/>
        <v>0</v>
      </c>
      <c r="Z19" s="356">
        <f t="shared" si="22"/>
        <v>0</v>
      </c>
      <c r="AA19" s="337">
        <f t="shared" si="10"/>
        <v>0</v>
      </c>
      <c r="AB19" s="337">
        <f t="shared" si="0"/>
        <v>0</v>
      </c>
      <c r="AC19" s="337" t="str">
        <f t="shared" si="23"/>
        <v/>
      </c>
      <c r="AD19" s="341">
        <f t="shared" si="11"/>
        <v>0</v>
      </c>
      <c r="AE19" s="341">
        <f t="shared" si="24"/>
        <v>0</v>
      </c>
      <c r="AG19" s="268" t="s">
        <v>2241</v>
      </c>
      <c r="AH19" s="268" t="s">
        <v>2250</v>
      </c>
      <c r="AI19" s="268" t="s">
        <v>2251</v>
      </c>
      <c r="AJ19" s="268" t="s">
        <v>2252</v>
      </c>
      <c r="AK19" s="269" t="s">
        <v>2479</v>
      </c>
      <c r="AL19" s="268" t="s">
        <v>2254</v>
      </c>
      <c r="AM19" s="371">
        <v>5</v>
      </c>
      <c r="AN19" s="968" t="e">
        <f>VLOOKUP(G3,AG19:AM26,7,FALSE)</f>
        <v>#N/A</v>
      </c>
      <c r="AU19" s="299"/>
      <c r="AV19" s="299"/>
      <c r="AW19" s="299"/>
      <c r="BF19" s="308" t="s">
        <v>2450</v>
      </c>
      <c r="BG19" s="295" t="s">
        <v>2557</v>
      </c>
      <c r="BH19" s="540" t="s">
        <v>2580</v>
      </c>
      <c r="BI19" s="308" t="s">
        <v>2395</v>
      </c>
      <c r="BJ19" s="273">
        <v>100000</v>
      </c>
      <c r="BK19" s="273"/>
      <c r="BL19" s="273">
        <v>100000</v>
      </c>
      <c r="BM19" s="336">
        <f t="shared" si="12"/>
        <v>90000</v>
      </c>
      <c r="BN19" s="348"/>
      <c r="BO19" s="348"/>
      <c r="BP19" s="456">
        <f t="shared" si="13"/>
        <v>0</v>
      </c>
      <c r="BQ19" s="456">
        <f t="shared" si="27"/>
        <v>67500</v>
      </c>
      <c r="BR19" s="960"/>
      <c r="BS19" s="961"/>
      <c r="BW19" s="309">
        <f t="shared" si="14"/>
        <v>0</v>
      </c>
      <c r="BX19" s="330" t="str">
        <f t="shared" si="15"/>
        <v/>
      </c>
      <c r="BY19" s="352" t="str">
        <f t="shared" si="16"/>
        <v/>
      </c>
      <c r="BZ19" s="356">
        <f t="shared" si="25"/>
        <v>100000</v>
      </c>
      <c r="CA19" s="337">
        <f t="shared" si="17"/>
        <v>0</v>
      </c>
      <c r="CB19" s="337">
        <f t="shared" si="1"/>
        <v>90000</v>
      </c>
      <c r="CC19" s="337" t="str">
        <f t="shared" si="18"/>
        <v/>
      </c>
      <c r="CD19" s="341">
        <f t="shared" si="19"/>
        <v>0</v>
      </c>
      <c r="CE19" s="341">
        <f t="shared" si="2"/>
        <v>0</v>
      </c>
      <c r="CG19" s="268" t="s">
        <v>2365</v>
      </c>
      <c r="CH19" s="268" t="s">
        <v>2250</v>
      </c>
      <c r="CI19" s="268" t="s">
        <v>2251</v>
      </c>
      <c r="CJ19" s="268" t="s">
        <v>2252</v>
      </c>
      <c r="CK19" s="269" t="s">
        <v>2479</v>
      </c>
      <c r="CL19" s="268" t="s">
        <v>2254</v>
      </c>
      <c r="CM19" s="371">
        <v>5</v>
      </c>
      <c r="CN19" s="968">
        <f>VLOOKUP(BK3,CG19:CM26,7,FALSE)</f>
        <v>5</v>
      </c>
      <c r="CU19" s="299"/>
      <c r="CV19" s="299"/>
      <c r="CW19" s="299"/>
      <c r="CX19" s="1041"/>
    </row>
    <row r="20" spans="2:102" ht="19.95" customHeight="1">
      <c r="B20" s="482"/>
      <c r="C20" s="295"/>
      <c r="D20" s="483"/>
      <c r="E20" s="482"/>
      <c r="F20" s="273"/>
      <c r="G20" s="273"/>
      <c r="H20" s="273"/>
      <c r="I20" s="336" t="str">
        <f t="shared" si="3"/>
        <v/>
      </c>
      <c r="J20" s="489"/>
      <c r="K20" s="489"/>
      <c r="L20" s="456" t="str">
        <f t="shared" si="4"/>
        <v/>
      </c>
      <c r="M20" s="456" t="str">
        <f t="shared" si="20"/>
        <v/>
      </c>
      <c r="N20" s="1026"/>
      <c r="O20" s="1027"/>
      <c r="S20" s="309">
        <f t="shared" si="5"/>
        <v>0</v>
      </c>
      <c r="T20" s="330" t="str">
        <f t="shared" si="6"/>
        <v/>
      </c>
      <c r="U20" s="352" t="str">
        <f t="shared" si="7"/>
        <v/>
      </c>
      <c r="V20" s="341">
        <f t="shared" si="8"/>
        <v>0</v>
      </c>
      <c r="W20" s="341">
        <f t="shared" si="26"/>
        <v>0</v>
      </c>
      <c r="X20" s="341">
        <f t="shared" si="21"/>
        <v>0</v>
      </c>
      <c r="Y20" s="341">
        <f t="shared" si="9"/>
        <v>0</v>
      </c>
      <c r="Z20" s="356">
        <f t="shared" si="22"/>
        <v>0</v>
      </c>
      <c r="AA20" s="337">
        <f t="shared" si="10"/>
        <v>0</v>
      </c>
      <c r="AB20" s="337">
        <f t="shared" si="0"/>
        <v>0</v>
      </c>
      <c r="AC20" s="337" t="str">
        <f t="shared" si="23"/>
        <v/>
      </c>
      <c r="AD20" s="341">
        <f t="shared" si="11"/>
        <v>0</v>
      </c>
      <c r="AE20" s="341">
        <f t="shared" si="24"/>
        <v>0</v>
      </c>
      <c r="AG20" s="268" t="s">
        <v>2257</v>
      </c>
      <c r="AH20" s="268" t="s">
        <v>2250</v>
      </c>
      <c r="AI20" s="268" t="s">
        <v>2251</v>
      </c>
      <c r="AJ20" s="268" t="s">
        <v>2252</v>
      </c>
      <c r="AK20" s="268" t="s">
        <v>2480</v>
      </c>
      <c r="AL20" s="268" t="s">
        <v>2254</v>
      </c>
      <c r="AM20" s="371">
        <v>5</v>
      </c>
      <c r="AN20" s="994"/>
      <c r="AU20" s="299"/>
      <c r="AV20" s="299"/>
      <c r="AW20" s="299"/>
      <c r="BF20" s="308" t="s">
        <v>2448</v>
      </c>
      <c r="BG20" s="295" t="s">
        <v>2558</v>
      </c>
      <c r="BH20" s="540" t="s">
        <v>2581</v>
      </c>
      <c r="BI20" s="308" t="s">
        <v>2462</v>
      </c>
      <c r="BJ20" s="273">
        <v>50000</v>
      </c>
      <c r="BK20" s="273"/>
      <c r="BL20" s="273">
        <v>50000</v>
      </c>
      <c r="BM20" s="336">
        <f t="shared" si="12"/>
        <v>50000</v>
      </c>
      <c r="BN20" s="348"/>
      <c r="BO20" s="348"/>
      <c r="BP20" s="456">
        <f t="shared" si="13"/>
        <v>33333.333333333336</v>
      </c>
      <c r="BQ20" s="456">
        <f t="shared" si="27"/>
        <v>0</v>
      </c>
      <c r="BR20" s="960"/>
      <c r="BS20" s="961"/>
      <c r="BW20" s="309">
        <f t="shared" si="14"/>
        <v>0</v>
      </c>
      <c r="BX20" s="330" t="str">
        <f t="shared" si="15"/>
        <v/>
      </c>
      <c r="BY20" s="352" t="str">
        <f t="shared" si="16"/>
        <v/>
      </c>
      <c r="BZ20" s="356">
        <f t="shared" si="25"/>
        <v>50000</v>
      </c>
      <c r="CA20" s="337">
        <f t="shared" si="17"/>
        <v>50000</v>
      </c>
      <c r="CB20" s="337">
        <f t="shared" si="1"/>
        <v>0</v>
      </c>
      <c r="CC20" s="337" t="str">
        <f t="shared" si="18"/>
        <v/>
      </c>
      <c r="CD20" s="341">
        <f t="shared" si="19"/>
        <v>0</v>
      </c>
      <c r="CE20" s="341">
        <f t="shared" si="2"/>
        <v>0</v>
      </c>
      <c r="CG20" s="268" t="s">
        <v>2366</v>
      </c>
      <c r="CH20" s="268" t="s">
        <v>2250</v>
      </c>
      <c r="CI20" s="268" t="s">
        <v>2251</v>
      </c>
      <c r="CJ20" s="268" t="s">
        <v>2252</v>
      </c>
      <c r="CK20" s="268" t="s">
        <v>2480</v>
      </c>
      <c r="CL20" s="268" t="s">
        <v>2254</v>
      </c>
      <c r="CM20" s="371">
        <v>5</v>
      </c>
      <c r="CN20" s="994"/>
      <c r="CU20" s="299"/>
      <c r="CV20" s="299"/>
      <c r="CW20" s="299"/>
      <c r="CX20" s="1041"/>
    </row>
    <row r="21" spans="2:102" ht="19.95" customHeight="1">
      <c r="B21" s="482"/>
      <c r="C21" s="295"/>
      <c r="D21" s="483"/>
      <c r="E21" s="482"/>
      <c r="F21" s="273"/>
      <c r="G21" s="273"/>
      <c r="H21" s="273"/>
      <c r="I21" s="336" t="str">
        <f t="shared" si="3"/>
        <v/>
      </c>
      <c r="J21" s="489"/>
      <c r="K21" s="489"/>
      <c r="L21" s="456" t="str">
        <f t="shared" si="4"/>
        <v/>
      </c>
      <c r="M21" s="456" t="str">
        <f t="shared" si="20"/>
        <v/>
      </c>
      <c r="N21" s="1026"/>
      <c r="O21" s="1027"/>
      <c r="S21" s="309">
        <f t="shared" si="5"/>
        <v>0</v>
      </c>
      <c r="T21" s="330" t="str">
        <f t="shared" si="6"/>
        <v/>
      </c>
      <c r="U21" s="352" t="str">
        <f t="shared" si="7"/>
        <v/>
      </c>
      <c r="V21" s="341">
        <f t="shared" si="8"/>
        <v>0</v>
      </c>
      <c r="W21" s="341">
        <f t="shared" si="26"/>
        <v>0</v>
      </c>
      <c r="X21" s="341">
        <f t="shared" si="21"/>
        <v>0</v>
      </c>
      <c r="Y21" s="341">
        <f t="shared" si="9"/>
        <v>0</v>
      </c>
      <c r="Z21" s="356">
        <f t="shared" si="22"/>
        <v>0</v>
      </c>
      <c r="AA21" s="337">
        <f t="shared" si="10"/>
        <v>0</v>
      </c>
      <c r="AB21" s="337">
        <f t="shared" si="0"/>
        <v>0</v>
      </c>
      <c r="AC21" s="337" t="str">
        <f t="shared" si="23"/>
        <v/>
      </c>
      <c r="AD21" s="341">
        <f t="shared" si="11"/>
        <v>0</v>
      </c>
      <c r="AE21" s="341">
        <f t="shared" si="24"/>
        <v>0</v>
      </c>
      <c r="AG21" s="268" t="s">
        <v>2258</v>
      </c>
      <c r="AH21" s="268" t="s">
        <v>2250</v>
      </c>
      <c r="AI21" s="268" t="s">
        <v>2251</v>
      </c>
      <c r="AJ21" s="268" t="s">
        <v>2252</v>
      </c>
      <c r="AK21" s="268" t="s">
        <v>2481</v>
      </c>
      <c r="AL21" s="268" t="s">
        <v>2260</v>
      </c>
      <c r="AM21" s="371">
        <v>5</v>
      </c>
      <c r="AN21" s="994"/>
      <c r="AU21" s="299"/>
      <c r="AV21" s="299"/>
      <c r="AW21" s="299"/>
      <c r="BF21" s="308" t="s">
        <v>2448</v>
      </c>
      <c r="BG21" s="295" t="s">
        <v>2559</v>
      </c>
      <c r="BH21" s="540" t="s">
        <v>2582</v>
      </c>
      <c r="BI21" s="308" t="s">
        <v>2395</v>
      </c>
      <c r="BJ21" s="273">
        <v>30000</v>
      </c>
      <c r="BK21" s="273"/>
      <c r="BL21" s="273">
        <v>30000</v>
      </c>
      <c r="BM21" s="336">
        <f t="shared" si="12"/>
        <v>27000</v>
      </c>
      <c r="BN21" s="348"/>
      <c r="BO21" s="348"/>
      <c r="BP21" s="456">
        <f>IFERROR((CA21+CD21)*$AI$6/$AJ$6,"")</f>
        <v>0</v>
      </c>
      <c r="BQ21" s="456">
        <f t="shared" si="27"/>
        <v>20250</v>
      </c>
      <c r="BR21" s="960"/>
      <c r="BS21" s="961"/>
      <c r="BW21" s="309">
        <f t="shared" si="14"/>
        <v>0</v>
      </c>
      <c r="BX21" s="330" t="str">
        <f t="shared" si="15"/>
        <v/>
      </c>
      <c r="BY21" s="352" t="str">
        <f t="shared" si="16"/>
        <v/>
      </c>
      <c r="BZ21" s="356">
        <f t="shared" si="25"/>
        <v>30000</v>
      </c>
      <c r="CA21" s="337">
        <f t="shared" si="17"/>
        <v>0</v>
      </c>
      <c r="CB21" s="337">
        <f>IF(BI21="蓄電池",BZ21*$BL$7,0)</f>
        <v>27000</v>
      </c>
      <c r="CC21" s="337" t="str">
        <f>IF(BI21="共通設備",BZ21,"")</f>
        <v/>
      </c>
      <c r="CD21" s="341">
        <f>IF(CC21="",0,ROUNDDOWN(CC21*BX21,0))</f>
        <v>0</v>
      </c>
      <c r="CE21" s="341">
        <f>IF(CC21="",0,(CC21-CD21)*$BL$7)</f>
        <v>0</v>
      </c>
      <c r="CG21" s="268" t="s">
        <v>2367</v>
      </c>
      <c r="CH21" s="268" t="s">
        <v>2250</v>
      </c>
      <c r="CI21" s="268" t="s">
        <v>2251</v>
      </c>
      <c r="CJ21" s="268" t="s">
        <v>2252</v>
      </c>
      <c r="CK21" s="268" t="s">
        <v>2481</v>
      </c>
      <c r="CL21" s="268" t="s">
        <v>2260</v>
      </c>
      <c r="CM21" s="371">
        <v>5</v>
      </c>
      <c r="CN21" s="994"/>
      <c r="CU21" s="299"/>
      <c r="CV21" s="299"/>
      <c r="CW21" s="299"/>
      <c r="CX21" s="1041"/>
    </row>
    <row r="22" spans="2:102" ht="19.95" customHeight="1">
      <c r="B22" s="482"/>
      <c r="C22" s="272"/>
      <c r="D22" s="483"/>
      <c r="E22" s="482"/>
      <c r="F22" s="273"/>
      <c r="G22" s="273"/>
      <c r="H22" s="273"/>
      <c r="I22" s="336" t="str">
        <f t="shared" si="3"/>
        <v/>
      </c>
      <c r="J22" s="489"/>
      <c r="K22" s="489"/>
      <c r="L22" s="456" t="str">
        <f t="shared" si="4"/>
        <v/>
      </c>
      <c r="M22" s="456" t="str">
        <f t="shared" si="20"/>
        <v/>
      </c>
      <c r="N22" s="1026"/>
      <c r="O22" s="1027"/>
      <c r="S22" s="309">
        <f t="shared" si="5"/>
        <v>0</v>
      </c>
      <c r="T22" s="330" t="str">
        <f t="shared" si="6"/>
        <v/>
      </c>
      <c r="U22" s="352" t="str">
        <f t="shared" si="7"/>
        <v/>
      </c>
      <c r="V22" s="341">
        <f t="shared" si="8"/>
        <v>0</v>
      </c>
      <c r="W22" s="341">
        <f t="shared" si="26"/>
        <v>0</v>
      </c>
      <c r="X22" s="341">
        <f t="shared" si="21"/>
        <v>0</v>
      </c>
      <c r="Y22" s="341">
        <f t="shared" si="9"/>
        <v>0</v>
      </c>
      <c r="Z22" s="356">
        <f t="shared" si="22"/>
        <v>0</v>
      </c>
      <c r="AA22" s="337">
        <f t="shared" si="10"/>
        <v>0</v>
      </c>
      <c r="AB22" s="337">
        <f t="shared" si="0"/>
        <v>0</v>
      </c>
      <c r="AC22" s="337" t="str">
        <f t="shared" si="23"/>
        <v/>
      </c>
      <c r="AD22" s="341">
        <f t="shared" si="11"/>
        <v>0</v>
      </c>
      <c r="AE22" s="341">
        <f t="shared" si="24"/>
        <v>0</v>
      </c>
      <c r="AG22" s="268"/>
      <c r="AH22" s="268" t="s">
        <v>2250</v>
      </c>
      <c r="AI22" s="268" t="s">
        <v>2251</v>
      </c>
      <c r="AJ22" s="268" t="s">
        <v>2252</v>
      </c>
      <c r="AK22" s="268" t="s">
        <v>2480</v>
      </c>
      <c r="AL22" s="268" t="s">
        <v>2254</v>
      </c>
      <c r="AM22" s="371">
        <v>6</v>
      </c>
      <c r="AN22" s="994"/>
      <c r="AU22" s="299"/>
      <c r="AV22" s="299"/>
      <c r="AW22" s="299"/>
      <c r="BF22" s="308"/>
      <c r="BG22" s="272"/>
      <c r="BH22" s="540"/>
      <c r="BI22" s="308"/>
      <c r="BJ22" s="273"/>
      <c r="BK22" s="273"/>
      <c r="BL22" s="273"/>
      <c r="BM22" s="336">
        <f t="shared" ref="BM22:BM31" si="28">SUM(CA22:CB22,CD22:CE22)</f>
        <v>0</v>
      </c>
      <c r="BN22" s="348"/>
      <c r="BO22" s="348"/>
      <c r="BP22" s="456">
        <f t="shared" ref="BP22:BP37" si="29">IFERROR((CA22+CD22)*$AI$6/$AJ$6,"")</f>
        <v>0</v>
      </c>
      <c r="BQ22" s="456">
        <f t="shared" si="27"/>
        <v>0</v>
      </c>
      <c r="BR22" s="960"/>
      <c r="BS22" s="961"/>
      <c r="BW22" s="309">
        <f t="shared" si="14"/>
        <v>0</v>
      </c>
      <c r="BX22" s="330" t="str">
        <f t="shared" si="15"/>
        <v/>
      </c>
      <c r="BY22" s="352" t="str">
        <f t="shared" si="16"/>
        <v/>
      </c>
      <c r="BZ22" s="356">
        <f t="shared" si="25"/>
        <v>0</v>
      </c>
      <c r="CA22" s="337">
        <f t="shared" si="17"/>
        <v>0</v>
      </c>
      <c r="CB22" s="337">
        <f t="shared" ref="CB22:CB37" si="30">IF(BI22="蓄電池",BZ22*$J$7,0)</f>
        <v>0</v>
      </c>
      <c r="CC22" s="337" t="str">
        <f t="shared" si="18"/>
        <v/>
      </c>
      <c r="CD22" s="341">
        <f t="shared" si="19"/>
        <v>0</v>
      </c>
      <c r="CE22" s="341">
        <f t="shared" si="2"/>
        <v>0</v>
      </c>
      <c r="CG22" s="268" t="s">
        <v>2368</v>
      </c>
      <c r="CH22" s="268" t="s">
        <v>2250</v>
      </c>
      <c r="CI22" s="268" t="s">
        <v>2251</v>
      </c>
      <c r="CJ22" s="268" t="s">
        <v>2252</v>
      </c>
      <c r="CK22" s="268" t="s">
        <v>2480</v>
      </c>
      <c r="CL22" s="268" t="s">
        <v>2254</v>
      </c>
      <c r="CM22" s="371">
        <v>6</v>
      </c>
      <c r="CN22" s="994"/>
      <c r="CU22" s="299"/>
      <c r="CV22" s="299"/>
      <c r="CW22" s="299"/>
      <c r="CX22" s="1041"/>
    </row>
    <row r="23" spans="2:102" ht="19.95" customHeight="1">
      <c r="B23" s="482"/>
      <c r="C23" s="294"/>
      <c r="D23" s="483"/>
      <c r="E23" s="482"/>
      <c r="F23" s="274"/>
      <c r="G23" s="273"/>
      <c r="H23" s="273"/>
      <c r="I23" s="336" t="str">
        <f t="shared" si="3"/>
        <v/>
      </c>
      <c r="J23" s="489"/>
      <c r="K23" s="489"/>
      <c r="L23" s="456" t="str">
        <f t="shared" si="4"/>
        <v/>
      </c>
      <c r="M23" s="456" t="str">
        <f t="shared" si="20"/>
        <v/>
      </c>
      <c r="N23" s="1026"/>
      <c r="O23" s="1027"/>
      <c r="S23" s="309">
        <f t="shared" si="5"/>
        <v>0</v>
      </c>
      <c r="T23" s="330" t="str">
        <f t="shared" si="6"/>
        <v/>
      </c>
      <c r="U23" s="352" t="str">
        <f t="shared" si="7"/>
        <v/>
      </c>
      <c r="V23" s="341">
        <f t="shared" si="8"/>
        <v>0</v>
      </c>
      <c r="W23" s="341">
        <f t="shared" si="26"/>
        <v>0</v>
      </c>
      <c r="X23" s="341">
        <f t="shared" si="21"/>
        <v>0</v>
      </c>
      <c r="Y23" s="341">
        <f t="shared" si="9"/>
        <v>0</v>
      </c>
      <c r="Z23" s="356">
        <f t="shared" si="22"/>
        <v>0</v>
      </c>
      <c r="AA23" s="337">
        <f t="shared" si="10"/>
        <v>0</v>
      </c>
      <c r="AB23" s="337">
        <f t="shared" si="0"/>
        <v>0</v>
      </c>
      <c r="AC23" s="337" t="str">
        <f t="shared" si="23"/>
        <v/>
      </c>
      <c r="AD23" s="341">
        <f t="shared" si="11"/>
        <v>0</v>
      </c>
      <c r="AE23" s="341">
        <f t="shared" si="24"/>
        <v>0</v>
      </c>
      <c r="AG23" s="268"/>
      <c r="AH23" s="268" t="s">
        <v>2250</v>
      </c>
      <c r="AI23" s="268" t="s">
        <v>2251</v>
      </c>
      <c r="AJ23" s="268" t="s">
        <v>2252</v>
      </c>
      <c r="AK23" s="268" t="s">
        <v>2480</v>
      </c>
      <c r="AL23" s="268" t="s">
        <v>2254</v>
      </c>
      <c r="AM23" s="371">
        <v>6</v>
      </c>
      <c r="AN23" s="994"/>
      <c r="AU23" s="299"/>
      <c r="AV23" s="299"/>
      <c r="AW23" s="299"/>
      <c r="BF23" s="308"/>
      <c r="BG23" s="294"/>
      <c r="BH23" s="307"/>
      <c r="BI23" s="308"/>
      <c r="BJ23" s="274"/>
      <c r="BK23" s="273"/>
      <c r="BL23" s="273"/>
      <c r="BM23" s="336">
        <f t="shared" si="28"/>
        <v>0</v>
      </c>
      <c r="BN23" s="348"/>
      <c r="BO23" s="348"/>
      <c r="BP23" s="456">
        <f t="shared" si="29"/>
        <v>0</v>
      </c>
      <c r="BQ23" s="456">
        <f t="shared" si="27"/>
        <v>0</v>
      </c>
      <c r="BR23" s="960"/>
      <c r="BS23" s="961"/>
      <c r="BW23" s="309">
        <f t="shared" si="14"/>
        <v>0</v>
      </c>
      <c r="BX23" s="330" t="str">
        <f t="shared" si="15"/>
        <v/>
      </c>
      <c r="BY23" s="352" t="str">
        <f t="shared" si="16"/>
        <v/>
      </c>
      <c r="BZ23" s="356">
        <f t="shared" si="25"/>
        <v>0</v>
      </c>
      <c r="CA23" s="337">
        <f t="shared" si="17"/>
        <v>0</v>
      </c>
      <c r="CB23" s="337">
        <f t="shared" si="30"/>
        <v>0</v>
      </c>
      <c r="CC23" s="337" t="str">
        <f t="shared" si="18"/>
        <v/>
      </c>
      <c r="CD23" s="341">
        <f t="shared" si="19"/>
        <v>0</v>
      </c>
      <c r="CE23" s="341">
        <f t="shared" si="2"/>
        <v>0</v>
      </c>
      <c r="CG23" s="268" t="s">
        <v>2369</v>
      </c>
      <c r="CH23" s="268" t="s">
        <v>2250</v>
      </c>
      <c r="CI23" s="268" t="s">
        <v>2251</v>
      </c>
      <c r="CJ23" s="268" t="s">
        <v>2252</v>
      </c>
      <c r="CK23" s="268" t="s">
        <v>2480</v>
      </c>
      <c r="CL23" s="268" t="s">
        <v>2254</v>
      </c>
      <c r="CM23" s="371">
        <v>6</v>
      </c>
      <c r="CN23" s="994"/>
      <c r="CU23" s="299"/>
      <c r="CV23" s="299"/>
      <c r="CW23" s="299"/>
      <c r="CX23" s="1041"/>
    </row>
    <row r="24" spans="2:102" ht="19.95" customHeight="1">
      <c r="B24" s="482"/>
      <c r="C24" s="295"/>
      <c r="D24" s="483"/>
      <c r="E24" s="482"/>
      <c r="F24" s="273"/>
      <c r="G24" s="273"/>
      <c r="H24" s="273"/>
      <c r="I24" s="336" t="str">
        <f t="shared" si="3"/>
        <v/>
      </c>
      <c r="J24" s="489"/>
      <c r="K24" s="489"/>
      <c r="L24" s="456" t="str">
        <f t="shared" si="4"/>
        <v/>
      </c>
      <c r="M24" s="456" t="str">
        <f t="shared" si="20"/>
        <v/>
      </c>
      <c r="N24" s="1026"/>
      <c r="O24" s="1027"/>
      <c r="S24" s="309">
        <f t="shared" si="5"/>
        <v>0</v>
      </c>
      <c r="T24" s="330" t="str">
        <f t="shared" si="6"/>
        <v/>
      </c>
      <c r="U24" s="352" t="str">
        <f t="shared" si="7"/>
        <v/>
      </c>
      <c r="V24" s="341">
        <f t="shared" si="8"/>
        <v>0</v>
      </c>
      <c r="W24" s="341">
        <f t="shared" si="26"/>
        <v>0</v>
      </c>
      <c r="X24" s="341">
        <f t="shared" si="21"/>
        <v>0</v>
      </c>
      <c r="Y24" s="341">
        <f t="shared" si="9"/>
        <v>0</v>
      </c>
      <c r="Z24" s="356">
        <f t="shared" si="22"/>
        <v>0</v>
      </c>
      <c r="AA24" s="337">
        <f t="shared" si="10"/>
        <v>0</v>
      </c>
      <c r="AB24" s="337">
        <f t="shared" si="0"/>
        <v>0</v>
      </c>
      <c r="AC24" s="337" t="str">
        <f t="shared" si="23"/>
        <v/>
      </c>
      <c r="AD24" s="341">
        <f t="shared" si="11"/>
        <v>0</v>
      </c>
      <c r="AE24" s="341">
        <f t="shared" si="24"/>
        <v>0</v>
      </c>
      <c r="AG24" s="268"/>
      <c r="AH24" s="268" t="s">
        <v>2250</v>
      </c>
      <c r="AI24" s="268" t="s">
        <v>2251</v>
      </c>
      <c r="AJ24" s="268" t="s">
        <v>2252</v>
      </c>
      <c r="AK24" s="268" t="s">
        <v>2481</v>
      </c>
      <c r="AL24" s="268" t="s">
        <v>2260</v>
      </c>
      <c r="AM24" s="371">
        <v>6</v>
      </c>
      <c r="AN24" s="994"/>
      <c r="AU24" s="299"/>
      <c r="AV24" s="299"/>
      <c r="AW24" s="299"/>
      <c r="BF24" s="308"/>
      <c r="BG24" s="295"/>
      <c r="BH24" s="307"/>
      <c r="BI24" s="308"/>
      <c r="BJ24" s="273"/>
      <c r="BK24" s="273"/>
      <c r="BL24" s="273"/>
      <c r="BM24" s="336">
        <f t="shared" si="28"/>
        <v>0</v>
      </c>
      <c r="BN24" s="348"/>
      <c r="BO24" s="348"/>
      <c r="BP24" s="456">
        <f t="shared" si="29"/>
        <v>0</v>
      </c>
      <c r="BQ24" s="456" t="str">
        <f>IFERROR((CB24+CE24)*$AN$6/$AO$6,"")</f>
        <v/>
      </c>
      <c r="BR24" s="960"/>
      <c r="BS24" s="961"/>
      <c r="BW24" s="309">
        <f t="shared" si="14"/>
        <v>0</v>
      </c>
      <c r="BX24" s="330" t="str">
        <f t="shared" si="15"/>
        <v/>
      </c>
      <c r="BY24" s="352" t="str">
        <f t="shared" si="16"/>
        <v/>
      </c>
      <c r="BZ24" s="356">
        <f t="shared" si="25"/>
        <v>0</v>
      </c>
      <c r="CA24" s="337">
        <f t="shared" si="17"/>
        <v>0</v>
      </c>
      <c r="CB24" s="337">
        <f t="shared" si="30"/>
        <v>0</v>
      </c>
      <c r="CC24" s="337" t="str">
        <f t="shared" si="18"/>
        <v/>
      </c>
      <c r="CD24" s="341">
        <f t="shared" si="19"/>
        <v>0</v>
      </c>
      <c r="CE24" s="341">
        <f t="shared" si="2"/>
        <v>0</v>
      </c>
      <c r="CG24" s="268" t="s">
        <v>2370</v>
      </c>
      <c r="CH24" s="268" t="s">
        <v>2250</v>
      </c>
      <c r="CI24" s="268" t="s">
        <v>2251</v>
      </c>
      <c r="CJ24" s="268" t="s">
        <v>2252</v>
      </c>
      <c r="CK24" s="268" t="s">
        <v>2481</v>
      </c>
      <c r="CL24" s="268" t="s">
        <v>2260</v>
      </c>
      <c r="CM24" s="371">
        <v>6</v>
      </c>
      <c r="CN24" s="994"/>
      <c r="CU24" s="299"/>
      <c r="CV24" s="299"/>
      <c r="CW24" s="299"/>
      <c r="CX24" s="1041"/>
    </row>
    <row r="25" spans="2:102" ht="19.95" customHeight="1">
      <c r="B25" s="482"/>
      <c r="C25" s="295"/>
      <c r="D25" s="483"/>
      <c r="E25" s="482"/>
      <c r="F25" s="273"/>
      <c r="G25" s="273"/>
      <c r="H25" s="273"/>
      <c r="I25" s="336" t="str">
        <f t="shared" si="3"/>
        <v/>
      </c>
      <c r="J25" s="489"/>
      <c r="K25" s="489"/>
      <c r="L25" s="456" t="str">
        <f t="shared" si="4"/>
        <v/>
      </c>
      <c r="M25" s="456" t="str">
        <f>IFERROR((AB25+AE25)*$AN$6/$AO$6,"")</f>
        <v/>
      </c>
      <c r="N25" s="1026"/>
      <c r="O25" s="1027"/>
      <c r="S25" s="309">
        <f t="shared" si="5"/>
        <v>0</v>
      </c>
      <c r="T25" s="330" t="str">
        <f t="shared" si="6"/>
        <v/>
      </c>
      <c r="U25" s="352" t="str">
        <f t="shared" si="7"/>
        <v/>
      </c>
      <c r="V25" s="341">
        <f t="shared" si="8"/>
        <v>0</v>
      </c>
      <c r="W25" s="341">
        <f t="shared" si="26"/>
        <v>0</v>
      </c>
      <c r="X25" s="341">
        <f t="shared" si="21"/>
        <v>0</v>
      </c>
      <c r="Y25" s="341">
        <f t="shared" si="9"/>
        <v>0</v>
      </c>
      <c r="Z25" s="356">
        <f t="shared" si="22"/>
        <v>0</v>
      </c>
      <c r="AA25" s="337">
        <f t="shared" si="10"/>
        <v>0</v>
      </c>
      <c r="AB25" s="337">
        <f t="shared" si="0"/>
        <v>0</v>
      </c>
      <c r="AC25" s="337" t="str">
        <f t="shared" si="23"/>
        <v/>
      </c>
      <c r="AD25" s="341">
        <f t="shared" si="11"/>
        <v>0</v>
      </c>
      <c r="AE25" s="341">
        <f t="shared" si="24"/>
        <v>0</v>
      </c>
      <c r="AG25" s="268"/>
      <c r="AH25" s="268" t="s">
        <v>2250</v>
      </c>
      <c r="AI25" s="268" t="s">
        <v>2251</v>
      </c>
      <c r="AJ25" s="268" t="s">
        <v>2252</v>
      </c>
      <c r="AK25" s="268" t="s">
        <v>2481</v>
      </c>
      <c r="AL25" s="268" t="s">
        <v>2260</v>
      </c>
      <c r="AM25" s="371">
        <v>6</v>
      </c>
      <c r="AN25" s="994"/>
      <c r="AU25" s="299"/>
      <c r="AV25" s="299"/>
      <c r="AW25" s="299"/>
      <c r="BF25" s="308"/>
      <c r="BG25" s="295"/>
      <c r="BH25" s="307"/>
      <c r="BI25" s="308"/>
      <c r="BJ25" s="273"/>
      <c r="BK25" s="273"/>
      <c r="BL25" s="273"/>
      <c r="BM25" s="336">
        <f t="shared" si="28"/>
        <v>0</v>
      </c>
      <c r="BN25" s="348"/>
      <c r="BO25" s="348"/>
      <c r="BP25" s="456">
        <f t="shared" si="29"/>
        <v>0</v>
      </c>
      <c r="BQ25" s="456" t="str">
        <f>IFERROR((CB25+CE25)*$AN$6/$AO$6,"")</f>
        <v/>
      </c>
      <c r="BR25" s="960"/>
      <c r="BS25" s="961"/>
      <c r="BW25" s="309">
        <f t="shared" si="14"/>
        <v>0</v>
      </c>
      <c r="BX25" s="330" t="str">
        <f t="shared" si="15"/>
        <v/>
      </c>
      <c r="BY25" s="352" t="str">
        <f t="shared" si="16"/>
        <v/>
      </c>
      <c r="BZ25" s="356">
        <f t="shared" si="25"/>
        <v>0</v>
      </c>
      <c r="CA25" s="337">
        <f t="shared" si="17"/>
        <v>0</v>
      </c>
      <c r="CB25" s="337">
        <f t="shared" si="30"/>
        <v>0</v>
      </c>
      <c r="CC25" s="337" t="str">
        <f t="shared" si="18"/>
        <v/>
      </c>
      <c r="CD25" s="341">
        <f t="shared" si="19"/>
        <v>0</v>
      </c>
      <c r="CE25" s="341">
        <f t="shared" si="2"/>
        <v>0</v>
      </c>
      <c r="CG25" s="268" t="s">
        <v>2370</v>
      </c>
      <c r="CH25" s="268" t="s">
        <v>2250</v>
      </c>
      <c r="CI25" s="268" t="s">
        <v>2251</v>
      </c>
      <c r="CJ25" s="268" t="s">
        <v>2252</v>
      </c>
      <c r="CK25" s="268" t="s">
        <v>2481</v>
      </c>
      <c r="CL25" s="268" t="s">
        <v>2260</v>
      </c>
      <c r="CM25" s="371">
        <v>6</v>
      </c>
      <c r="CN25" s="994"/>
      <c r="CU25" s="299"/>
      <c r="CV25" s="299"/>
      <c r="CW25" s="299"/>
      <c r="CX25" s="1041"/>
    </row>
    <row r="26" spans="2:102" ht="19.95" customHeight="1">
      <c r="B26" s="482"/>
      <c r="C26" s="295"/>
      <c r="D26" s="483"/>
      <c r="E26" s="482"/>
      <c r="F26" s="273"/>
      <c r="G26" s="273"/>
      <c r="H26" s="273"/>
      <c r="I26" s="336" t="str">
        <f t="shared" si="3"/>
        <v/>
      </c>
      <c r="J26" s="489"/>
      <c r="K26" s="489"/>
      <c r="L26" s="456" t="str">
        <f t="shared" si="4"/>
        <v/>
      </c>
      <c r="M26" s="456" t="str">
        <f t="shared" si="20"/>
        <v/>
      </c>
      <c r="N26" s="1026"/>
      <c r="O26" s="1027"/>
      <c r="S26" s="309">
        <f t="shared" si="5"/>
        <v>0</v>
      </c>
      <c r="T26" s="330" t="str">
        <f t="shared" si="6"/>
        <v/>
      </c>
      <c r="U26" s="352" t="str">
        <f t="shared" si="7"/>
        <v/>
      </c>
      <c r="V26" s="341">
        <f t="shared" si="8"/>
        <v>0</v>
      </c>
      <c r="W26" s="341">
        <f t="shared" si="26"/>
        <v>0</v>
      </c>
      <c r="X26" s="341">
        <f t="shared" si="21"/>
        <v>0</v>
      </c>
      <c r="Y26" s="341">
        <f t="shared" si="9"/>
        <v>0</v>
      </c>
      <c r="Z26" s="356">
        <f t="shared" si="22"/>
        <v>0</v>
      </c>
      <c r="AA26" s="337">
        <f t="shared" si="10"/>
        <v>0</v>
      </c>
      <c r="AB26" s="337">
        <f t="shared" si="0"/>
        <v>0</v>
      </c>
      <c r="AC26" s="337" t="str">
        <f t="shared" si="23"/>
        <v/>
      </c>
      <c r="AD26" s="341">
        <f t="shared" si="11"/>
        <v>0</v>
      </c>
      <c r="AE26" s="341">
        <f t="shared" si="24"/>
        <v>0</v>
      </c>
      <c r="AG26" s="268"/>
      <c r="AH26" s="268" t="s">
        <v>2250</v>
      </c>
      <c r="AI26" s="268" t="s">
        <v>2251</v>
      </c>
      <c r="AJ26" s="268" t="s">
        <v>2252</v>
      </c>
      <c r="AK26" s="268" t="s">
        <v>2481</v>
      </c>
      <c r="AL26" s="268" t="s">
        <v>2260</v>
      </c>
      <c r="AM26" s="371">
        <v>6</v>
      </c>
      <c r="AN26" s="994"/>
      <c r="AU26" s="299"/>
      <c r="AV26" s="299"/>
      <c r="AW26" s="299"/>
      <c r="BF26" s="308"/>
      <c r="BG26" s="295"/>
      <c r="BH26" s="307"/>
      <c r="BI26" s="308"/>
      <c r="BJ26" s="273"/>
      <c r="BK26" s="273"/>
      <c r="BL26" s="273"/>
      <c r="BM26" s="336">
        <f t="shared" si="28"/>
        <v>0</v>
      </c>
      <c r="BN26" s="348"/>
      <c r="BO26" s="348"/>
      <c r="BP26" s="456">
        <f t="shared" si="29"/>
        <v>0</v>
      </c>
      <c r="BQ26" s="456" t="str">
        <f t="shared" ref="BQ26:BQ37" si="31">IFERROR((CB26+CE26)*$AN$6/$AO$6,"")</f>
        <v/>
      </c>
      <c r="BR26" s="960"/>
      <c r="BS26" s="961"/>
      <c r="BW26" s="309">
        <f t="shared" si="14"/>
        <v>0</v>
      </c>
      <c r="BX26" s="330" t="str">
        <f t="shared" si="15"/>
        <v/>
      </c>
      <c r="BY26" s="352" t="str">
        <f t="shared" si="16"/>
        <v/>
      </c>
      <c r="BZ26" s="356">
        <f t="shared" si="25"/>
        <v>0</v>
      </c>
      <c r="CA26" s="337">
        <f t="shared" si="17"/>
        <v>0</v>
      </c>
      <c r="CB26" s="337">
        <f t="shared" si="30"/>
        <v>0</v>
      </c>
      <c r="CC26" s="337" t="str">
        <f t="shared" si="18"/>
        <v/>
      </c>
      <c r="CD26" s="341">
        <f t="shared" si="19"/>
        <v>0</v>
      </c>
      <c r="CE26" s="341">
        <f t="shared" si="2"/>
        <v>0</v>
      </c>
      <c r="CG26" s="268" t="s">
        <v>2370</v>
      </c>
      <c r="CH26" s="268" t="s">
        <v>2250</v>
      </c>
      <c r="CI26" s="268" t="s">
        <v>2251</v>
      </c>
      <c r="CJ26" s="268" t="s">
        <v>2252</v>
      </c>
      <c r="CK26" s="268" t="s">
        <v>2481</v>
      </c>
      <c r="CL26" s="268" t="s">
        <v>2260</v>
      </c>
      <c r="CM26" s="371">
        <v>6</v>
      </c>
      <c r="CN26" s="994"/>
      <c r="CU26" s="299"/>
      <c r="CV26" s="299"/>
      <c r="CW26" s="299"/>
      <c r="CX26" s="1041"/>
    </row>
    <row r="27" spans="2:102" ht="19.95" customHeight="1">
      <c r="B27" s="482"/>
      <c r="C27" s="295"/>
      <c r="D27" s="483"/>
      <c r="E27" s="482"/>
      <c r="F27" s="273"/>
      <c r="G27" s="273"/>
      <c r="H27" s="273"/>
      <c r="I27" s="336" t="str">
        <f t="shared" si="3"/>
        <v/>
      </c>
      <c r="J27" s="489"/>
      <c r="K27" s="489"/>
      <c r="L27" s="456" t="str">
        <f t="shared" si="4"/>
        <v/>
      </c>
      <c r="M27" s="456" t="str">
        <f t="shared" si="20"/>
        <v/>
      </c>
      <c r="N27" s="1026"/>
      <c r="O27" s="1027"/>
      <c r="S27" s="309">
        <f t="shared" si="5"/>
        <v>0</v>
      </c>
      <c r="T27" s="330" t="str">
        <f t="shared" si="6"/>
        <v/>
      </c>
      <c r="U27" s="352" t="str">
        <f t="shared" si="7"/>
        <v/>
      </c>
      <c r="V27" s="341">
        <f t="shared" si="8"/>
        <v>0</v>
      </c>
      <c r="W27" s="341">
        <f t="shared" si="26"/>
        <v>0</v>
      </c>
      <c r="X27" s="341">
        <f t="shared" si="21"/>
        <v>0</v>
      </c>
      <c r="Y27" s="341">
        <f t="shared" si="9"/>
        <v>0</v>
      </c>
      <c r="Z27" s="356">
        <f t="shared" si="22"/>
        <v>0</v>
      </c>
      <c r="AA27" s="337">
        <f t="shared" si="10"/>
        <v>0</v>
      </c>
      <c r="AB27" s="337">
        <f t="shared" si="0"/>
        <v>0</v>
      </c>
      <c r="AC27" s="337" t="str">
        <f t="shared" si="23"/>
        <v/>
      </c>
      <c r="AD27" s="341">
        <f t="shared" si="11"/>
        <v>0</v>
      </c>
      <c r="AE27" s="341">
        <f t="shared" si="24"/>
        <v>0</v>
      </c>
      <c r="AG27" s="368"/>
      <c r="AW27" s="299"/>
      <c r="BF27" s="308"/>
      <c r="BG27" s="295"/>
      <c r="BH27" s="307"/>
      <c r="BI27" s="308"/>
      <c r="BJ27" s="273"/>
      <c r="BK27" s="273"/>
      <c r="BL27" s="273"/>
      <c r="BM27" s="336">
        <f t="shared" si="28"/>
        <v>0</v>
      </c>
      <c r="BN27" s="348"/>
      <c r="BO27" s="348"/>
      <c r="BP27" s="456">
        <f t="shared" si="29"/>
        <v>0</v>
      </c>
      <c r="BQ27" s="456" t="str">
        <f t="shared" si="31"/>
        <v/>
      </c>
      <c r="BR27" s="960"/>
      <c r="BS27" s="961"/>
      <c r="BW27" s="309">
        <f t="shared" si="14"/>
        <v>0</v>
      </c>
      <c r="BX27" s="330" t="str">
        <f t="shared" si="15"/>
        <v/>
      </c>
      <c r="BY27" s="352" t="str">
        <f t="shared" si="16"/>
        <v/>
      </c>
      <c r="BZ27" s="356">
        <f t="shared" si="25"/>
        <v>0</v>
      </c>
      <c r="CA27" s="337">
        <f t="shared" si="17"/>
        <v>0</v>
      </c>
      <c r="CB27" s="337">
        <f t="shared" si="30"/>
        <v>0</v>
      </c>
      <c r="CC27" s="337" t="str">
        <f t="shared" si="18"/>
        <v/>
      </c>
      <c r="CD27" s="341">
        <f t="shared" si="19"/>
        <v>0</v>
      </c>
      <c r="CE27" s="341">
        <f t="shared" si="2"/>
        <v>0</v>
      </c>
      <c r="CG27" s="368"/>
      <c r="CW27" s="299"/>
      <c r="CX27" s="1041"/>
    </row>
    <row r="28" spans="2:102" ht="19.95" customHeight="1">
      <c r="B28" s="482"/>
      <c r="C28" s="295"/>
      <c r="D28" s="483"/>
      <c r="E28" s="482"/>
      <c r="F28" s="273"/>
      <c r="G28" s="273"/>
      <c r="H28" s="273"/>
      <c r="I28" s="336" t="str">
        <f t="shared" si="3"/>
        <v/>
      </c>
      <c r="J28" s="489"/>
      <c r="K28" s="489"/>
      <c r="L28" s="456" t="str">
        <f t="shared" si="4"/>
        <v/>
      </c>
      <c r="M28" s="456" t="str">
        <f t="shared" si="20"/>
        <v/>
      </c>
      <c r="N28" s="1026"/>
      <c r="O28" s="1027"/>
      <c r="S28" s="309">
        <f t="shared" si="5"/>
        <v>0</v>
      </c>
      <c r="T28" s="330" t="str">
        <f t="shared" si="6"/>
        <v/>
      </c>
      <c r="U28" s="352" t="str">
        <f t="shared" si="7"/>
        <v/>
      </c>
      <c r="V28" s="341">
        <f t="shared" si="8"/>
        <v>0</v>
      </c>
      <c r="W28" s="341">
        <f t="shared" si="26"/>
        <v>0</v>
      </c>
      <c r="X28" s="341">
        <f t="shared" si="21"/>
        <v>0</v>
      </c>
      <c r="Y28" s="341">
        <f t="shared" si="9"/>
        <v>0</v>
      </c>
      <c r="Z28" s="356">
        <f t="shared" si="22"/>
        <v>0</v>
      </c>
      <c r="AA28" s="337">
        <f t="shared" si="10"/>
        <v>0</v>
      </c>
      <c r="AB28" s="337">
        <f t="shared" si="0"/>
        <v>0</v>
      </c>
      <c r="AC28" s="337" t="str">
        <f t="shared" si="23"/>
        <v/>
      </c>
      <c r="AD28" s="341">
        <f t="shared" si="11"/>
        <v>0</v>
      </c>
      <c r="AE28" s="341">
        <f t="shared" si="24"/>
        <v>0</v>
      </c>
      <c r="AG28" s="368"/>
      <c r="AW28" s="299"/>
      <c r="BF28" s="308"/>
      <c r="BG28" s="295"/>
      <c r="BH28" s="307"/>
      <c r="BI28" s="308"/>
      <c r="BJ28" s="273"/>
      <c r="BK28" s="273"/>
      <c r="BL28" s="273"/>
      <c r="BM28" s="336">
        <f t="shared" si="28"/>
        <v>0</v>
      </c>
      <c r="BN28" s="348"/>
      <c r="BO28" s="348"/>
      <c r="BP28" s="456">
        <f t="shared" si="29"/>
        <v>0</v>
      </c>
      <c r="BQ28" s="456" t="str">
        <f t="shared" si="31"/>
        <v/>
      </c>
      <c r="BR28" s="960"/>
      <c r="BS28" s="961"/>
      <c r="BW28" s="309">
        <f t="shared" si="14"/>
        <v>0</v>
      </c>
      <c r="BX28" s="330" t="str">
        <f t="shared" si="15"/>
        <v/>
      </c>
      <c r="BY28" s="352" t="str">
        <f t="shared" si="16"/>
        <v/>
      </c>
      <c r="BZ28" s="356">
        <f t="shared" si="25"/>
        <v>0</v>
      </c>
      <c r="CA28" s="337">
        <f t="shared" si="17"/>
        <v>0</v>
      </c>
      <c r="CB28" s="337">
        <f t="shared" si="30"/>
        <v>0</v>
      </c>
      <c r="CC28" s="337" t="str">
        <f t="shared" si="18"/>
        <v/>
      </c>
      <c r="CD28" s="341">
        <f t="shared" si="19"/>
        <v>0</v>
      </c>
      <c r="CE28" s="341">
        <f t="shared" si="2"/>
        <v>0</v>
      </c>
      <c r="CG28" s="368"/>
      <c r="CW28" s="299"/>
      <c r="CX28" s="1041"/>
    </row>
    <row r="29" spans="2:102" ht="19.95" customHeight="1">
      <c r="B29" s="482"/>
      <c r="C29" s="295"/>
      <c r="D29" s="483"/>
      <c r="E29" s="482"/>
      <c r="F29" s="273"/>
      <c r="G29" s="273"/>
      <c r="H29" s="273"/>
      <c r="I29" s="336" t="str">
        <f t="shared" si="3"/>
        <v/>
      </c>
      <c r="J29" s="489"/>
      <c r="K29" s="489"/>
      <c r="L29" s="456" t="str">
        <f t="shared" si="4"/>
        <v/>
      </c>
      <c r="M29" s="456" t="str">
        <f t="shared" si="20"/>
        <v/>
      </c>
      <c r="N29" s="1026"/>
      <c r="O29" s="1027"/>
      <c r="S29" s="309">
        <f t="shared" si="5"/>
        <v>0</v>
      </c>
      <c r="T29" s="330" t="str">
        <f t="shared" si="6"/>
        <v/>
      </c>
      <c r="U29" s="352" t="str">
        <f t="shared" si="7"/>
        <v/>
      </c>
      <c r="V29" s="341">
        <f t="shared" si="8"/>
        <v>0</v>
      </c>
      <c r="W29" s="341">
        <f t="shared" si="26"/>
        <v>0</v>
      </c>
      <c r="X29" s="341">
        <f t="shared" si="21"/>
        <v>0</v>
      </c>
      <c r="Y29" s="341">
        <f t="shared" si="9"/>
        <v>0</v>
      </c>
      <c r="Z29" s="356">
        <f t="shared" si="22"/>
        <v>0</v>
      </c>
      <c r="AA29" s="337">
        <f t="shared" si="10"/>
        <v>0</v>
      </c>
      <c r="AB29" s="337">
        <f t="shared" si="0"/>
        <v>0</v>
      </c>
      <c r="AC29" s="337" t="str">
        <f t="shared" si="23"/>
        <v/>
      </c>
      <c r="AD29" s="341">
        <f t="shared" si="11"/>
        <v>0</v>
      </c>
      <c r="AE29" s="341">
        <f t="shared" si="24"/>
        <v>0</v>
      </c>
      <c r="AG29" s="368"/>
      <c r="AW29" s="299"/>
      <c r="BF29" s="308"/>
      <c r="BG29" s="295"/>
      <c r="BH29" s="307"/>
      <c r="BI29" s="308"/>
      <c r="BJ29" s="273"/>
      <c r="BK29" s="273"/>
      <c r="BL29" s="273"/>
      <c r="BM29" s="336">
        <f t="shared" si="28"/>
        <v>0</v>
      </c>
      <c r="BN29" s="348"/>
      <c r="BO29" s="348"/>
      <c r="BP29" s="456">
        <f t="shared" si="29"/>
        <v>0</v>
      </c>
      <c r="BQ29" s="456" t="str">
        <f t="shared" si="31"/>
        <v/>
      </c>
      <c r="BR29" s="960"/>
      <c r="BS29" s="961"/>
      <c r="BW29" s="309">
        <f t="shared" si="14"/>
        <v>0</v>
      </c>
      <c r="BX29" s="330" t="str">
        <f t="shared" si="15"/>
        <v/>
      </c>
      <c r="BY29" s="352" t="str">
        <f t="shared" si="16"/>
        <v/>
      </c>
      <c r="BZ29" s="356">
        <f t="shared" si="25"/>
        <v>0</v>
      </c>
      <c r="CA29" s="337">
        <f t="shared" si="17"/>
        <v>0</v>
      </c>
      <c r="CB29" s="337">
        <f t="shared" si="30"/>
        <v>0</v>
      </c>
      <c r="CC29" s="337" t="str">
        <f t="shared" si="18"/>
        <v/>
      </c>
      <c r="CD29" s="341">
        <f t="shared" si="19"/>
        <v>0</v>
      </c>
      <c r="CE29" s="341">
        <f t="shared" ref="CE29:CE37" si="32">IF(CC29="",0,(CC29-CD29)*$J$7)</f>
        <v>0</v>
      </c>
      <c r="CG29" s="368"/>
      <c r="CW29" s="299"/>
      <c r="CX29" s="1041"/>
    </row>
    <row r="30" spans="2:102" ht="19.95" customHeight="1">
      <c r="B30" s="482"/>
      <c r="C30" s="294"/>
      <c r="D30" s="483"/>
      <c r="E30" s="482"/>
      <c r="F30" s="274"/>
      <c r="G30" s="273"/>
      <c r="H30" s="273"/>
      <c r="I30" s="336" t="str">
        <f t="shared" si="3"/>
        <v/>
      </c>
      <c r="J30" s="489"/>
      <c r="K30" s="489"/>
      <c r="L30" s="456" t="str">
        <f t="shared" si="4"/>
        <v/>
      </c>
      <c r="M30" s="456" t="str">
        <f t="shared" si="20"/>
        <v/>
      </c>
      <c r="N30" s="1026"/>
      <c r="O30" s="1027"/>
      <c r="S30" s="309">
        <f t="shared" si="5"/>
        <v>0</v>
      </c>
      <c r="T30" s="330" t="str">
        <f t="shared" si="6"/>
        <v/>
      </c>
      <c r="U30" s="352" t="str">
        <f t="shared" si="7"/>
        <v/>
      </c>
      <c r="V30" s="341">
        <f t="shared" si="8"/>
        <v>0</v>
      </c>
      <c r="W30" s="341">
        <f t="shared" si="26"/>
        <v>0</v>
      </c>
      <c r="X30" s="341">
        <f t="shared" si="21"/>
        <v>0</v>
      </c>
      <c r="Y30" s="341">
        <f t="shared" si="9"/>
        <v>0</v>
      </c>
      <c r="Z30" s="356">
        <f t="shared" si="22"/>
        <v>0</v>
      </c>
      <c r="AA30" s="337">
        <f t="shared" si="10"/>
        <v>0</v>
      </c>
      <c r="AB30" s="337">
        <f t="shared" si="0"/>
        <v>0</v>
      </c>
      <c r="AC30" s="337" t="str">
        <f t="shared" si="23"/>
        <v/>
      </c>
      <c r="AD30" s="341">
        <f t="shared" si="11"/>
        <v>0</v>
      </c>
      <c r="AE30" s="341">
        <f t="shared" si="24"/>
        <v>0</v>
      </c>
      <c r="AG30" s="368"/>
      <c r="AW30" s="299"/>
      <c r="BF30" s="308"/>
      <c r="BG30" s="294"/>
      <c r="BH30" s="307"/>
      <c r="BI30" s="308"/>
      <c r="BJ30" s="274"/>
      <c r="BK30" s="273"/>
      <c r="BL30" s="273"/>
      <c r="BM30" s="336">
        <f t="shared" si="28"/>
        <v>0</v>
      </c>
      <c r="BN30" s="348"/>
      <c r="BO30" s="348"/>
      <c r="BP30" s="456">
        <f t="shared" si="29"/>
        <v>0</v>
      </c>
      <c r="BQ30" s="456" t="str">
        <f t="shared" si="31"/>
        <v/>
      </c>
      <c r="BR30" s="960"/>
      <c r="BS30" s="961"/>
      <c r="BW30" s="309">
        <f t="shared" si="14"/>
        <v>0</v>
      </c>
      <c r="BX30" s="330" t="str">
        <f t="shared" si="15"/>
        <v/>
      </c>
      <c r="BY30" s="352" t="str">
        <f t="shared" si="16"/>
        <v/>
      </c>
      <c r="BZ30" s="356">
        <f t="shared" si="25"/>
        <v>0</v>
      </c>
      <c r="CA30" s="337">
        <f t="shared" si="17"/>
        <v>0</v>
      </c>
      <c r="CB30" s="337">
        <f t="shared" si="30"/>
        <v>0</v>
      </c>
      <c r="CC30" s="337" t="str">
        <f t="shared" si="18"/>
        <v/>
      </c>
      <c r="CD30" s="341">
        <f t="shared" si="19"/>
        <v>0</v>
      </c>
      <c r="CE30" s="341">
        <f t="shared" si="32"/>
        <v>0</v>
      </c>
      <c r="CG30" s="368"/>
      <c r="CW30" s="299"/>
    </row>
    <row r="31" spans="2:102" ht="19.95" customHeight="1">
      <c r="B31" s="482"/>
      <c r="C31" s="294"/>
      <c r="D31" s="483"/>
      <c r="E31" s="482"/>
      <c r="F31" s="274"/>
      <c r="G31" s="273"/>
      <c r="H31" s="273"/>
      <c r="I31" s="336" t="str">
        <f t="shared" si="3"/>
        <v/>
      </c>
      <c r="J31" s="489"/>
      <c r="K31" s="489"/>
      <c r="L31" s="456" t="str">
        <f t="shared" si="4"/>
        <v/>
      </c>
      <c r="M31" s="456" t="str">
        <f t="shared" si="20"/>
        <v/>
      </c>
      <c r="N31" s="1026"/>
      <c r="O31" s="1027"/>
      <c r="S31" s="309">
        <f t="shared" si="5"/>
        <v>0</v>
      </c>
      <c r="T31" s="330" t="str">
        <f t="shared" si="6"/>
        <v/>
      </c>
      <c r="U31" s="352" t="str">
        <f t="shared" si="7"/>
        <v/>
      </c>
      <c r="V31" s="341">
        <f t="shared" si="8"/>
        <v>0</v>
      </c>
      <c r="W31" s="341">
        <f t="shared" si="26"/>
        <v>0</v>
      </c>
      <c r="X31" s="341">
        <f t="shared" si="21"/>
        <v>0</v>
      </c>
      <c r="Y31" s="341">
        <f t="shared" si="9"/>
        <v>0</v>
      </c>
      <c r="Z31" s="356">
        <f t="shared" si="22"/>
        <v>0</v>
      </c>
      <c r="AA31" s="337">
        <f t="shared" si="10"/>
        <v>0</v>
      </c>
      <c r="AB31" s="337">
        <f t="shared" si="0"/>
        <v>0</v>
      </c>
      <c r="AC31" s="337" t="str">
        <f t="shared" si="23"/>
        <v/>
      </c>
      <c r="AD31" s="341">
        <f t="shared" si="11"/>
        <v>0</v>
      </c>
      <c r="AE31" s="341">
        <f t="shared" si="24"/>
        <v>0</v>
      </c>
      <c r="AG31" s="368"/>
      <c r="AW31" s="299"/>
      <c r="BF31" s="308"/>
      <c r="BG31" s="294"/>
      <c r="BH31" s="307"/>
      <c r="BI31" s="308"/>
      <c r="BJ31" s="274"/>
      <c r="BK31" s="273"/>
      <c r="BL31" s="273"/>
      <c r="BM31" s="336">
        <f t="shared" si="28"/>
        <v>0</v>
      </c>
      <c r="BN31" s="348"/>
      <c r="BO31" s="348"/>
      <c r="BP31" s="456">
        <f t="shared" si="29"/>
        <v>0</v>
      </c>
      <c r="BQ31" s="456" t="str">
        <f t="shared" si="31"/>
        <v/>
      </c>
      <c r="BR31" s="960"/>
      <c r="BS31" s="961"/>
      <c r="BW31" s="309">
        <f t="shared" si="14"/>
        <v>0</v>
      </c>
      <c r="BX31" s="330" t="str">
        <f t="shared" si="15"/>
        <v/>
      </c>
      <c r="BY31" s="352" t="str">
        <f t="shared" si="16"/>
        <v/>
      </c>
      <c r="BZ31" s="356">
        <f t="shared" si="25"/>
        <v>0</v>
      </c>
      <c r="CA31" s="337">
        <f t="shared" si="17"/>
        <v>0</v>
      </c>
      <c r="CB31" s="337">
        <f t="shared" si="30"/>
        <v>0</v>
      </c>
      <c r="CC31" s="337" t="str">
        <f t="shared" si="18"/>
        <v/>
      </c>
      <c r="CD31" s="341">
        <f t="shared" si="19"/>
        <v>0</v>
      </c>
      <c r="CE31" s="341">
        <f t="shared" si="32"/>
        <v>0</v>
      </c>
      <c r="CG31" s="368"/>
      <c r="CW31" s="299"/>
    </row>
    <row r="32" spans="2:102" ht="19.95" customHeight="1">
      <c r="B32" s="482"/>
      <c r="C32" s="484"/>
      <c r="D32" s="483"/>
      <c r="E32" s="482"/>
      <c r="F32" s="485"/>
      <c r="G32" s="485"/>
      <c r="H32" s="485"/>
      <c r="I32" s="336" t="str">
        <f t="shared" si="3"/>
        <v/>
      </c>
      <c r="J32" s="489"/>
      <c r="K32" s="489"/>
      <c r="L32" s="456" t="str">
        <f t="shared" si="4"/>
        <v/>
      </c>
      <c r="M32" s="456" t="str">
        <f t="shared" si="20"/>
        <v/>
      </c>
      <c r="N32" s="1026"/>
      <c r="O32" s="1027"/>
      <c r="S32" s="309">
        <f t="shared" si="5"/>
        <v>0</v>
      </c>
      <c r="T32" s="330" t="str">
        <f t="shared" si="6"/>
        <v/>
      </c>
      <c r="U32" s="352" t="str">
        <f t="shared" si="7"/>
        <v/>
      </c>
      <c r="V32" s="341">
        <f t="shared" si="8"/>
        <v>0</v>
      </c>
      <c r="W32" s="341">
        <f t="shared" si="26"/>
        <v>0</v>
      </c>
      <c r="X32" s="341">
        <f t="shared" si="21"/>
        <v>0</v>
      </c>
      <c r="Y32" s="341">
        <f t="shared" si="9"/>
        <v>0</v>
      </c>
      <c r="Z32" s="356">
        <f t="shared" si="22"/>
        <v>0</v>
      </c>
      <c r="AA32" s="337">
        <f t="shared" si="10"/>
        <v>0</v>
      </c>
      <c r="AB32" s="337">
        <f t="shared" si="0"/>
        <v>0</v>
      </c>
      <c r="AC32" s="337" t="str">
        <f t="shared" si="23"/>
        <v/>
      </c>
      <c r="AD32" s="341">
        <f t="shared" si="11"/>
        <v>0</v>
      </c>
      <c r="AE32" s="341">
        <f t="shared" si="24"/>
        <v>0</v>
      </c>
      <c r="AG32" s="368"/>
      <c r="AW32" s="299"/>
      <c r="BF32" s="308"/>
      <c r="BG32" s="311"/>
      <c r="BH32" s="307"/>
      <c r="BI32" s="308"/>
      <c r="BJ32" s="331"/>
      <c r="BK32" s="331"/>
      <c r="BL32" s="331"/>
      <c r="BM32" s="336">
        <f t="shared" ref="BM32:BM37" si="33">BL32-BK32</f>
        <v>0</v>
      </c>
      <c r="BN32" s="348"/>
      <c r="BO32" s="348"/>
      <c r="BP32" s="456">
        <f t="shared" si="29"/>
        <v>0</v>
      </c>
      <c r="BQ32" s="456" t="str">
        <f t="shared" si="31"/>
        <v/>
      </c>
      <c r="BR32" s="960"/>
      <c r="BS32" s="961"/>
      <c r="BW32" s="309">
        <f t="shared" si="14"/>
        <v>0</v>
      </c>
      <c r="BX32" s="330" t="str">
        <f t="shared" si="15"/>
        <v/>
      </c>
      <c r="BY32" s="352" t="str">
        <f t="shared" si="16"/>
        <v/>
      </c>
      <c r="BZ32" s="356">
        <f t="shared" si="25"/>
        <v>0</v>
      </c>
      <c r="CA32" s="337">
        <f t="shared" si="17"/>
        <v>0</v>
      </c>
      <c r="CB32" s="337">
        <f t="shared" si="30"/>
        <v>0</v>
      </c>
      <c r="CC32" s="337" t="str">
        <f t="shared" si="18"/>
        <v/>
      </c>
      <c r="CD32" s="341">
        <f t="shared" si="19"/>
        <v>0</v>
      </c>
      <c r="CE32" s="341">
        <f t="shared" si="32"/>
        <v>0</v>
      </c>
      <c r="CG32" s="368"/>
      <c r="CW32" s="299"/>
    </row>
    <row r="33" spans="2:101" ht="19.95" customHeight="1">
      <c r="B33" s="482"/>
      <c r="C33" s="484"/>
      <c r="D33" s="483"/>
      <c r="E33" s="482"/>
      <c r="F33" s="485"/>
      <c r="G33" s="485"/>
      <c r="H33" s="485"/>
      <c r="I33" s="336" t="str">
        <f t="shared" si="3"/>
        <v/>
      </c>
      <c r="J33" s="489"/>
      <c r="K33" s="489"/>
      <c r="L33" s="456" t="str">
        <f t="shared" si="4"/>
        <v/>
      </c>
      <c r="M33" s="456" t="str">
        <f t="shared" si="20"/>
        <v/>
      </c>
      <c r="N33" s="1026"/>
      <c r="O33" s="1027"/>
      <c r="S33" s="309">
        <f t="shared" si="5"/>
        <v>0</v>
      </c>
      <c r="T33" s="330" t="str">
        <f t="shared" si="6"/>
        <v/>
      </c>
      <c r="U33" s="352" t="str">
        <f t="shared" si="7"/>
        <v/>
      </c>
      <c r="V33" s="341">
        <f t="shared" si="8"/>
        <v>0</v>
      </c>
      <c r="W33" s="341">
        <f t="shared" si="26"/>
        <v>0</v>
      </c>
      <c r="X33" s="341">
        <f t="shared" si="21"/>
        <v>0</v>
      </c>
      <c r="Y33" s="341">
        <f t="shared" si="9"/>
        <v>0</v>
      </c>
      <c r="Z33" s="356">
        <f t="shared" si="22"/>
        <v>0</v>
      </c>
      <c r="AA33" s="337">
        <f t="shared" si="10"/>
        <v>0</v>
      </c>
      <c r="AB33" s="337">
        <f t="shared" si="0"/>
        <v>0</v>
      </c>
      <c r="AC33" s="337" t="str">
        <f t="shared" si="23"/>
        <v/>
      </c>
      <c r="AD33" s="341">
        <f t="shared" si="11"/>
        <v>0</v>
      </c>
      <c r="AE33" s="341">
        <f t="shared" si="24"/>
        <v>0</v>
      </c>
      <c r="AG33" s="368"/>
      <c r="AW33" s="299"/>
      <c r="BF33" s="308"/>
      <c r="BG33" s="311"/>
      <c r="BH33" s="307"/>
      <c r="BI33" s="308"/>
      <c r="BJ33" s="331"/>
      <c r="BK33" s="331"/>
      <c r="BL33" s="331"/>
      <c r="BM33" s="336">
        <f t="shared" si="33"/>
        <v>0</v>
      </c>
      <c r="BN33" s="348"/>
      <c r="BO33" s="348"/>
      <c r="BP33" s="456">
        <f t="shared" si="29"/>
        <v>0</v>
      </c>
      <c r="BQ33" s="456" t="str">
        <f t="shared" si="31"/>
        <v/>
      </c>
      <c r="BR33" s="960"/>
      <c r="BS33" s="961"/>
      <c r="BW33" s="309">
        <f t="shared" si="14"/>
        <v>0</v>
      </c>
      <c r="BX33" s="330" t="str">
        <f t="shared" si="15"/>
        <v/>
      </c>
      <c r="BY33" s="352" t="str">
        <f t="shared" si="16"/>
        <v/>
      </c>
      <c r="BZ33" s="356">
        <f t="shared" si="25"/>
        <v>0</v>
      </c>
      <c r="CA33" s="337">
        <f t="shared" si="17"/>
        <v>0</v>
      </c>
      <c r="CB33" s="337">
        <f t="shared" si="30"/>
        <v>0</v>
      </c>
      <c r="CC33" s="337" t="str">
        <f t="shared" si="18"/>
        <v/>
      </c>
      <c r="CD33" s="341">
        <f t="shared" si="19"/>
        <v>0</v>
      </c>
      <c r="CE33" s="341">
        <f t="shared" si="32"/>
        <v>0</v>
      </c>
      <c r="CG33" s="368"/>
      <c r="CW33" s="299"/>
    </row>
    <row r="34" spans="2:101" ht="19.95" customHeight="1">
      <c r="B34" s="482"/>
      <c r="C34" s="484"/>
      <c r="D34" s="483"/>
      <c r="E34" s="482"/>
      <c r="F34" s="485"/>
      <c r="G34" s="485"/>
      <c r="H34" s="485"/>
      <c r="I34" s="336" t="str">
        <f t="shared" si="3"/>
        <v/>
      </c>
      <c r="J34" s="489"/>
      <c r="K34" s="489"/>
      <c r="L34" s="456" t="str">
        <f t="shared" si="4"/>
        <v/>
      </c>
      <c r="M34" s="456" t="str">
        <f t="shared" si="20"/>
        <v/>
      </c>
      <c r="N34" s="1026"/>
      <c r="O34" s="1027"/>
      <c r="S34" s="309">
        <f t="shared" si="5"/>
        <v>0</v>
      </c>
      <c r="T34" s="330" t="str">
        <f t="shared" si="6"/>
        <v/>
      </c>
      <c r="U34" s="352" t="str">
        <f t="shared" si="7"/>
        <v/>
      </c>
      <c r="V34" s="341">
        <f t="shared" si="8"/>
        <v>0</v>
      </c>
      <c r="W34" s="341">
        <f t="shared" si="26"/>
        <v>0</v>
      </c>
      <c r="X34" s="341">
        <f t="shared" si="21"/>
        <v>0</v>
      </c>
      <c r="Y34" s="341">
        <f t="shared" si="9"/>
        <v>0</v>
      </c>
      <c r="Z34" s="356">
        <f t="shared" si="22"/>
        <v>0</v>
      </c>
      <c r="AA34" s="337">
        <f t="shared" si="10"/>
        <v>0</v>
      </c>
      <c r="AB34" s="337">
        <f t="shared" si="0"/>
        <v>0</v>
      </c>
      <c r="AC34" s="337" t="str">
        <f t="shared" si="23"/>
        <v/>
      </c>
      <c r="AD34" s="341">
        <f t="shared" si="11"/>
        <v>0</v>
      </c>
      <c r="AE34" s="341">
        <f t="shared" si="24"/>
        <v>0</v>
      </c>
      <c r="AG34" s="368"/>
      <c r="AW34" s="299"/>
      <c r="BF34" s="308"/>
      <c r="BG34" s="311"/>
      <c r="BH34" s="307"/>
      <c r="BI34" s="308"/>
      <c r="BJ34" s="331"/>
      <c r="BK34" s="331"/>
      <c r="BL34" s="331"/>
      <c r="BM34" s="336">
        <f t="shared" si="33"/>
        <v>0</v>
      </c>
      <c r="BN34" s="348"/>
      <c r="BO34" s="348"/>
      <c r="BP34" s="456">
        <f t="shared" si="29"/>
        <v>0</v>
      </c>
      <c r="BQ34" s="456" t="str">
        <f t="shared" si="31"/>
        <v/>
      </c>
      <c r="BR34" s="960"/>
      <c r="BS34" s="961"/>
      <c r="BW34" s="309">
        <f t="shared" si="14"/>
        <v>0</v>
      </c>
      <c r="BX34" s="330" t="str">
        <f t="shared" si="15"/>
        <v/>
      </c>
      <c r="BY34" s="352" t="str">
        <f t="shared" si="16"/>
        <v/>
      </c>
      <c r="BZ34" s="356">
        <f t="shared" si="25"/>
        <v>0</v>
      </c>
      <c r="CA34" s="337">
        <f t="shared" si="17"/>
        <v>0</v>
      </c>
      <c r="CB34" s="337">
        <f t="shared" si="30"/>
        <v>0</v>
      </c>
      <c r="CC34" s="337" t="str">
        <f t="shared" si="18"/>
        <v/>
      </c>
      <c r="CD34" s="341">
        <f t="shared" si="19"/>
        <v>0</v>
      </c>
      <c r="CE34" s="341">
        <f t="shared" si="32"/>
        <v>0</v>
      </c>
      <c r="CG34" s="368"/>
      <c r="CW34" s="299"/>
    </row>
    <row r="35" spans="2:101" ht="19.95" customHeight="1">
      <c r="B35" s="482"/>
      <c r="C35" s="484"/>
      <c r="D35" s="483"/>
      <c r="E35" s="482"/>
      <c r="F35" s="485"/>
      <c r="G35" s="485"/>
      <c r="H35" s="485"/>
      <c r="I35" s="336" t="str">
        <f t="shared" si="3"/>
        <v/>
      </c>
      <c r="J35" s="489"/>
      <c r="K35" s="489"/>
      <c r="L35" s="456" t="str">
        <f t="shared" si="4"/>
        <v/>
      </c>
      <c r="M35" s="456" t="str">
        <f t="shared" si="20"/>
        <v/>
      </c>
      <c r="N35" s="1026"/>
      <c r="O35" s="1027"/>
      <c r="S35" s="309">
        <f t="shared" si="5"/>
        <v>0</v>
      </c>
      <c r="T35" s="330" t="str">
        <f t="shared" si="6"/>
        <v/>
      </c>
      <c r="U35" s="352" t="str">
        <f t="shared" si="7"/>
        <v/>
      </c>
      <c r="V35" s="341">
        <f t="shared" si="8"/>
        <v>0</v>
      </c>
      <c r="W35" s="341">
        <f t="shared" si="26"/>
        <v>0</v>
      </c>
      <c r="X35" s="341">
        <f t="shared" si="21"/>
        <v>0</v>
      </c>
      <c r="Y35" s="341">
        <f t="shared" si="9"/>
        <v>0</v>
      </c>
      <c r="Z35" s="356">
        <f t="shared" si="22"/>
        <v>0</v>
      </c>
      <c r="AA35" s="337">
        <f t="shared" si="10"/>
        <v>0</v>
      </c>
      <c r="AB35" s="337">
        <f t="shared" si="0"/>
        <v>0</v>
      </c>
      <c r="AC35" s="337" t="str">
        <f t="shared" si="23"/>
        <v/>
      </c>
      <c r="AD35" s="341">
        <f t="shared" si="11"/>
        <v>0</v>
      </c>
      <c r="AE35" s="341">
        <f t="shared" si="24"/>
        <v>0</v>
      </c>
      <c r="AG35" s="368"/>
      <c r="AW35" s="299"/>
      <c r="BF35" s="308"/>
      <c r="BG35" s="311"/>
      <c r="BH35" s="307"/>
      <c r="BI35" s="308"/>
      <c r="BJ35" s="331"/>
      <c r="BK35" s="331"/>
      <c r="BL35" s="331"/>
      <c r="BM35" s="336">
        <f t="shared" si="33"/>
        <v>0</v>
      </c>
      <c r="BN35" s="348"/>
      <c r="BO35" s="348"/>
      <c r="BP35" s="456">
        <f t="shared" si="29"/>
        <v>0</v>
      </c>
      <c r="BQ35" s="456" t="str">
        <f t="shared" si="31"/>
        <v/>
      </c>
      <c r="BR35" s="960"/>
      <c r="BS35" s="961"/>
      <c r="BW35" s="309">
        <f t="shared" si="14"/>
        <v>0</v>
      </c>
      <c r="BX35" s="330" t="str">
        <f t="shared" si="15"/>
        <v/>
      </c>
      <c r="BY35" s="352" t="str">
        <f t="shared" si="16"/>
        <v/>
      </c>
      <c r="BZ35" s="356">
        <f t="shared" si="25"/>
        <v>0</v>
      </c>
      <c r="CA35" s="337">
        <f t="shared" si="17"/>
        <v>0</v>
      </c>
      <c r="CB35" s="337">
        <f t="shared" si="30"/>
        <v>0</v>
      </c>
      <c r="CC35" s="337" t="str">
        <f t="shared" si="18"/>
        <v/>
      </c>
      <c r="CD35" s="341">
        <f t="shared" si="19"/>
        <v>0</v>
      </c>
      <c r="CE35" s="341">
        <f t="shared" si="32"/>
        <v>0</v>
      </c>
      <c r="CG35" s="368"/>
      <c r="CW35" s="299"/>
    </row>
    <row r="36" spans="2:101" ht="19.95" customHeight="1">
      <c r="B36" s="482"/>
      <c r="C36" s="484"/>
      <c r="D36" s="483"/>
      <c r="E36" s="482"/>
      <c r="F36" s="485"/>
      <c r="G36" s="485"/>
      <c r="H36" s="485"/>
      <c r="I36" s="336" t="str">
        <f t="shared" si="3"/>
        <v/>
      </c>
      <c r="J36" s="489"/>
      <c r="K36" s="489"/>
      <c r="L36" s="456" t="str">
        <f t="shared" si="4"/>
        <v/>
      </c>
      <c r="M36" s="456" t="str">
        <f t="shared" si="20"/>
        <v/>
      </c>
      <c r="N36" s="1026"/>
      <c r="O36" s="1027"/>
      <c r="S36" s="309">
        <f t="shared" si="5"/>
        <v>0</v>
      </c>
      <c r="T36" s="330" t="str">
        <f t="shared" si="6"/>
        <v/>
      </c>
      <c r="U36" s="352" t="str">
        <f t="shared" si="7"/>
        <v/>
      </c>
      <c r="V36" s="341">
        <f t="shared" si="8"/>
        <v>0</v>
      </c>
      <c r="W36" s="341">
        <f t="shared" si="26"/>
        <v>0</v>
      </c>
      <c r="X36" s="341">
        <f t="shared" si="21"/>
        <v>0</v>
      </c>
      <c r="Y36" s="341">
        <f t="shared" si="9"/>
        <v>0</v>
      </c>
      <c r="Z36" s="356">
        <f t="shared" si="22"/>
        <v>0</v>
      </c>
      <c r="AA36" s="337">
        <f t="shared" si="10"/>
        <v>0</v>
      </c>
      <c r="AB36" s="337">
        <f t="shared" si="0"/>
        <v>0</v>
      </c>
      <c r="AC36" s="337" t="str">
        <f t="shared" si="23"/>
        <v/>
      </c>
      <c r="AD36" s="341">
        <f t="shared" si="11"/>
        <v>0</v>
      </c>
      <c r="AE36" s="341">
        <f t="shared" si="24"/>
        <v>0</v>
      </c>
      <c r="AG36" s="368"/>
      <c r="AH36" s="990"/>
      <c r="AI36" s="992" t="str">
        <f>D9</f>
        <v>助成事業に要する経費</v>
      </c>
      <c r="AJ36" s="992" t="str">
        <f>G11</f>
        <v>都の助成対象となる国等補助</v>
      </c>
      <c r="AK36" s="992" t="str">
        <f>C43</f>
        <v>国等補助控除無し都助成対象経費</v>
      </c>
      <c r="AL36" s="992" t="str">
        <f>I43</f>
        <v>国等補助控除後の都助成対象</v>
      </c>
      <c r="AM36" s="1000" t="s">
        <v>2501</v>
      </c>
      <c r="AN36" s="1023"/>
      <c r="AO36" s="968" t="s">
        <v>2502</v>
      </c>
      <c r="AP36" s="968"/>
      <c r="AW36" s="299"/>
      <c r="BF36" s="308"/>
      <c r="BG36" s="311"/>
      <c r="BH36" s="307"/>
      <c r="BI36" s="308"/>
      <c r="BJ36" s="331"/>
      <c r="BK36" s="331"/>
      <c r="BL36" s="331"/>
      <c r="BM36" s="336">
        <f t="shared" si="33"/>
        <v>0</v>
      </c>
      <c r="BN36" s="348"/>
      <c r="BO36" s="348"/>
      <c r="BP36" s="456">
        <f t="shared" si="29"/>
        <v>0</v>
      </c>
      <c r="BQ36" s="456" t="str">
        <f t="shared" si="31"/>
        <v/>
      </c>
      <c r="BR36" s="960"/>
      <c r="BS36" s="961"/>
      <c r="BW36" s="309">
        <f t="shared" si="14"/>
        <v>0</v>
      </c>
      <c r="BX36" s="330" t="str">
        <f t="shared" si="15"/>
        <v/>
      </c>
      <c r="BY36" s="352" t="str">
        <f t="shared" si="16"/>
        <v/>
      </c>
      <c r="BZ36" s="356">
        <f t="shared" si="25"/>
        <v>0</v>
      </c>
      <c r="CA36" s="337">
        <f t="shared" si="17"/>
        <v>0</v>
      </c>
      <c r="CB36" s="337">
        <f t="shared" si="30"/>
        <v>0</v>
      </c>
      <c r="CC36" s="337" t="str">
        <f t="shared" si="18"/>
        <v/>
      </c>
      <c r="CD36" s="341">
        <f t="shared" si="19"/>
        <v>0</v>
      </c>
      <c r="CE36" s="341">
        <f t="shared" si="32"/>
        <v>0</v>
      </c>
      <c r="CG36" s="368"/>
      <c r="CH36" s="990"/>
      <c r="CI36" s="992" t="str">
        <f>BH9</f>
        <v>助成事業に要する経費</v>
      </c>
      <c r="CJ36" s="992" t="str">
        <f>BK11</f>
        <v>都の助成対象となる国等補助</v>
      </c>
      <c r="CK36" s="992" t="str">
        <f>BG43</f>
        <v>国等補助控除無し都助成対象経費</v>
      </c>
      <c r="CL36" s="992" t="str">
        <f>BM43</f>
        <v>国等補助控除後の都助成対象</v>
      </c>
      <c r="CM36" s="992" t="s">
        <v>2501</v>
      </c>
      <c r="CN36" s="992"/>
      <c r="CO36" s="968" t="s">
        <v>2502</v>
      </c>
      <c r="CP36" s="968"/>
      <c r="CW36" s="299"/>
    </row>
    <row r="37" spans="2:101" ht="19.95" customHeight="1" thickBot="1">
      <c r="B37" s="539"/>
      <c r="C37" s="486"/>
      <c r="D37" s="487"/>
      <c r="E37" s="482"/>
      <c r="F37" s="488"/>
      <c r="G37" s="488"/>
      <c r="H37" s="488"/>
      <c r="I37" s="336" t="str">
        <f t="shared" si="3"/>
        <v/>
      </c>
      <c r="J37" s="490"/>
      <c r="K37" s="490"/>
      <c r="L37" s="456" t="str">
        <f t="shared" si="4"/>
        <v/>
      </c>
      <c r="M37" s="456" t="str">
        <f t="shared" si="20"/>
        <v/>
      </c>
      <c r="N37" s="1028"/>
      <c r="O37" s="1029"/>
      <c r="S37" s="338">
        <f t="shared" si="5"/>
        <v>0</v>
      </c>
      <c r="T37" s="330" t="str">
        <f t="shared" si="6"/>
        <v/>
      </c>
      <c r="U37" s="352" t="str">
        <f t="shared" si="7"/>
        <v/>
      </c>
      <c r="V37" s="341">
        <f t="shared" si="8"/>
        <v>0</v>
      </c>
      <c r="W37" s="341">
        <f t="shared" si="26"/>
        <v>0</v>
      </c>
      <c r="X37" s="341">
        <f t="shared" si="21"/>
        <v>0</v>
      </c>
      <c r="Y37" s="341">
        <f t="shared" si="9"/>
        <v>0</v>
      </c>
      <c r="Z37" s="356">
        <f t="shared" si="22"/>
        <v>0</v>
      </c>
      <c r="AA37" s="337">
        <f t="shared" si="10"/>
        <v>0</v>
      </c>
      <c r="AB37" s="337">
        <f t="shared" si="0"/>
        <v>0</v>
      </c>
      <c r="AC37" s="337" t="str">
        <f t="shared" si="23"/>
        <v/>
      </c>
      <c r="AD37" s="341">
        <f t="shared" si="11"/>
        <v>0</v>
      </c>
      <c r="AE37" s="341">
        <f t="shared" si="24"/>
        <v>0</v>
      </c>
      <c r="AG37" s="368"/>
      <c r="AH37" s="991"/>
      <c r="AI37" s="992"/>
      <c r="AJ37" s="992"/>
      <c r="AK37" s="992"/>
      <c r="AL37" s="992"/>
      <c r="AM37" s="371" t="s">
        <v>2503</v>
      </c>
      <c r="AN37" s="362" t="s">
        <v>2500</v>
      </c>
      <c r="AO37" s="371" t="s">
        <v>2503</v>
      </c>
      <c r="AP37" s="362" t="s">
        <v>2500</v>
      </c>
      <c r="AW37" s="299"/>
      <c r="BF37" s="308"/>
      <c r="BG37" s="312"/>
      <c r="BH37" s="310"/>
      <c r="BI37" s="308"/>
      <c r="BJ37" s="332"/>
      <c r="BK37" s="332"/>
      <c r="BL37" s="332"/>
      <c r="BM37" s="336">
        <f t="shared" si="33"/>
        <v>0</v>
      </c>
      <c r="BN37" s="354"/>
      <c r="BO37" s="354"/>
      <c r="BP37" s="456">
        <f t="shared" si="29"/>
        <v>0</v>
      </c>
      <c r="BQ37" s="456" t="str">
        <f t="shared" si="31"/>
        <v/>
      </c>
      <c r="BR37" s="993"/>
      <c r="BS37" s="970"/>
      <c r="BW37" s="338">
        <f t="shared" si="14"/>
        <v>0</v>
      </c>
      <c r="BX37" s="330" t="str">
        <f t="shared" si="15"/>
        <v/>
      </c>
      <c r="BY37" s="352" t="str">
        <f t="shared" si="16"/>
        <v/>
      </c>
      <c r="BZ37" s="356">
        <f t="shared" si="25"/>
        <v>0</v>
      </c>
      <c r="CA37" s="337">
        <f t="shared" si="17"/>
        <v>0</v>
      </c>
      <c r="CB37" s="337">
        <f t="shared" si="30"/>
        <v>0</v>
      </c>
      <c r="CC37" s="337" t="str">
        <f t="shared" si="18"/>
        <v/>
      </c>
      <c r="CD37" s="341">
        <f t="shared" si="19"/>
        <v>0</v>
      </c>
      <c r="CE37" s="341">
        <f t="shared" si="32"/>
        <v>0</v>
      </c>
      <c r="CG37" s="368"/>
      <c r="CH37" s="991"/>
      <c r="CI37" s="992"/>
      <c r="CJ37" s="992"/>
      <c r="CK37" s="992"/>
      <c r="CL37" s="992"/>
      <c r="CM37" s="371" t="s">
        <v>2503</v>
      </c>
      <c r="CN37" s="362" t="s">
        <v>2500</v>
      </c>
      <c r="CO37" s="371" t="s">
        <v>2503</v>
      </c>
      <c r="CP37" s="362" t="s">
        <v>2500</v>
      </c>
      <c r="CW37" s="299"/>
    </row>
    <row r="38" spans="2:101" ht="19.95" customHeight="1" thickBot="1">
      <c r="B38" s="1035" t="s">
        <v>2195</v>
      </c>
      <c r="C38" s="1036"/>
      <c r="D38" s="457"/>
      <c r="E38" s="458"/>
      <c r="F38" s="459" t="str">
        <f>IF($E$7="","",SUM(F13:F37))</f>
        <v/>
      </c>
      <c r="G38" s="459" t="str">
        <f t="shared" ref="G38:H38" si="34">IF($E$7="","",SUM(G13:G37))</f>
        <v/>
      </c>
      <c r="H38" s="459" t="str">
        <f t="shared" si="34"/>
        <v/>
      </c>
      <c r="I38" s="459" t="str">
        <f>IF($E$7="","",SUM(I13:I37))</f>
        <v/>
      </c>
      <c r="J38" s="460"/>
      <c r="K38" s="460"/>
      <c r="L38" s="459" t="str">
        <f t="shared" ref="L38:M38" si="35">IF($E$7="","",SUM(L13:L37))</f>
        <v/>
      </c>
      <c r="M38" s="459" t="str">
        <f t="shared" si="35"/>
        <v/>
      </c>
      <c r="N38" s="545"/>
      <c r="O38" s="546"/>
      <c r="R38" s="309" t="s">
        <v>2464</v>
      </c>
      <c r="S38" s="309"/>
      <c r="T38" s="309"/>
      <c r="U38" s="309"/>
      <c r="V38" s="343">
        <f>SUM(V13:V37)</f>
        <v>0</v>
      </c>
      <c r="W38" s="343">
        <f>SUM(W13:W37)</f>
        <v>0</v>
      </c>
      <c r="X38" s="343">
        <f>SUM(X13:X37)</f>
        <v>0</v>
      </c>
      <c r="Y38" s="343">
        <f>SUM(Y13:Y37)</f>
        <v>0</v>
      </c>
      <c r="Z38" s="459">
        <f>SUM(Z13:Z37)</f>
        <v>0</v>
      </c>
      <c r="AA38" s="462">
        <f>SUM(AA13:AA37,AD13:AD37)</f>
        <v>0</v>
      </c>
      <c r="AB38" s="462">
        <f>SUM(AB13:AB37,AE13:AE37)</f>
        <v>0</v>
      </c>
      <c r="AC38" s="463">
        <f>SUM(AC13:AC37)</f>
        <v>0</v>
      </c>
      <c r="AD38" s="341">
        <f>SUM(AD13:AD37)</f>
        <v>0</v>
      </c>
      <c r="AE38" s="341">
        <f>SUM(AE13:AE37)</f>
        <v>0</v>
      </c>
      <c r="AF38" s="947"/>
      <c r="AG38" s="948"/>
      <c r="AH38" s="463" t="s">
        <v>2497</v>
      </c>
      <c r="AI38" s="340">
        <f>SUMIF($B$13:$B$37,$AH38,F13:F37)</f>
        <v>0</v>
      </c>
      <c r="AJ38" s="340">
        <f>SUMIF($B$13:$B$37,$AH38,G13:G37)</f>
        <v>0</v>
      </c>
      <c r="AK38" s="340">
        <f>SUMIF($B$13:$B$37,$AH38,H13:H37)</f>
        <v>0</v>
      </c>
      <c r="AL38" s="340">
        <f>SUMIF($B$13:$B$37,$AH38,I13:I37)</f>
        <v>0</v>
      </c>
      <c r="AM38" s="340">
        <f>SUMIF($B$13:$B$37,$AH38,AD13:AD37)+SUMIF($B$13:$B$37,$AH38,AA13:AA37)</f>
        <v>0</v>
      </c>
      <c r="AN38" s="340">
        <f>SUMIF($B$13:$B$37,$AH38,L13:L37)</f>
        <v>0</v>
      </c>
      <c r="AO38" s="340">
        <f>SUMIF($B$13:$B$37,$AH38,AE13:AE37)+SUMIF($B$13:$B$37,$AH38,AB13:AB37)</f>
        <v>0</v>
      </c>
      <c r="AP38" s="340">
        <f>SUMIF($B$13:$B$37,$AH38,M13:M37)</f>
        <v>0</v>
      </c>
      <c r="AW38" s="299"/>
      <c r="BF38" s="351"/>
      <c r="BG38" s="323" t="s">
        <v>2195</v>
      </c>
      <c r="BH38" s="457"/>
      <c r="BI38" s="458"/>
      <c r="BJ38" s="459">
        <f>SUM(BJ13:BJ37)</f>
        <v>2660000</v>
      </c>
      <c r="BK38" s="459">
        <f>SUM(BK13:BK37)</f>
        <v>0</v>
      </c>
      <c r="BL38" s="459">
        <f>SUM(BL13:BL37)</f>
        <v>2660000</v>
      </c>
      <c r="BM38" s="459">
        <f>SUM(BM13:BM37)</f>
        <v>2574359.5</v>
      </c>
      <c r="BN38" s="460"/>
      <c r="BO38" s="460"/>
      <c r="BP38" s="461">
        <f>SUM(BP13:BP37)</f>
        <v>1202396.6666666665</v>
      </c>
      <c r="BQ38" s="360">
        <f>SUM(BQ13:BQ37)</f>
        <v>578073.375</v>
      </c>
      <c r="BR38" s="349"/>
      <c r="BS38" s="350"/>
      <c r="BV38" s="309" t="s">
        <v>2464</v>
      </c>
      <c r="BW38" s="309"/>
      <c r="BX38" s="309"/>
      <c r="BY38" s="309"/>
      <c r="BZ38" s="459">
        <f>SUM(BZ13:BZ37)</f>
        <v>2660000</v>
      </c>
      <c r="CA38" s="462">
        <f>SUM(CA13:CA37,CD13:CD37)</f>
        <v>1803595</v>
      </c>
      <c r="CB38" s="462">
        <f>SUM(CB13:CB37,CE13:CE37)</f>
        <v>770764.5</v>
      </c>
      <c r="CC38" s="463">
        <f>SUM(CC13:CC37)</f>
        <v>540000</v>
      </c>
      <c r="CD38" s="341">
        <f>SUM(CD13:CD37)</f>
        <v>193595</v>
      </c>
      <c r="CE38" s="341">
        <f>SUM(CE13:CE37)</f>
        <v>311764.5</v>
      </c>
      <c r="CF38" s="947"/>
      <c r="CG38" s="988"/>
      <c r="CH38" s="463" t="s">
        <v>2497</v>
      </c>
      <c r="CI38" s="340">
        <f>SUMIF($B$13:$B$37,$AH38,BJ13:BJ37)</f>
        <v>0</v>
      </c>
      <c r="CJ38" s="340">
        <f>SUMIF($B$13:$B$37,$AH38,BK13:BK37)</f>
        <v>0</v>
      </c>
      <c r="CK38" s="340">
        <f>SUMIF($B$13:$B$37,$AH38,BL13:BL37)</f>
        <v>0</v>
      </c>
      <c r="CL38" s="340">
        <f>SUMIF($B$13:$B$37,$AH38,BM13:BM37)</f>
        <v>0</v>
      </c>
      <c r="CM38" s="340">
        <f>SUMIF($B$13:$B$37,$AH38,CD13:CD37)+SUMIF($B$13:$B$37,$AH38,CA13:CA37)</f>
        <v>0</v>
      </c>
      <c r="CN38" s="340">
        <f>SUMIF($B$13:$B$37,$AH38,BP13:BP37)</f>
        <v>0</v>
      </c>
      <c r="CO38" s="340">
        <f>SUMIF($B$13:$B$37,$AH38,CE13:CE37)+SUMIF($B$13:$B$37,$AH38,CB13:CB37)</f>
        <v>0</v>
      </c>
      <c r="CP38" s="340">
        <f>SUMIF($B$13:$B$37,$AH38,BQ13:BQ37)</f>
        <v>0</v>
      </c>
      <c r="CW38" s="299"/>
    </row>
    <row r="39" spans="2:101" ht="19.95" customHeight="1" thickBot="1">
      <c r="B39" s="1037" t="s">
        <v>2268</v>
      </c>
      <c r="C39" s="1038"/>
      <c r="D39" s="457"/>
      <c r="E39" s="458"/>
      <c r="F39" s="461" t="str">
        <f>IF($E$7="","",ROUNDDOWN(F38*0.1,0))</f>
        <v/>
      </c>
      <c r="G39" s="461" t="str">
        <f>IF($E$7="","",ROUNDDOWN(G38*0.1,0))</f>
        <v/>
      </c>
      <c r="H39" s="461" t="str">
        <f>IF($E$7="","",ROUNDDOWN(H38*0.1,0))</f>
        <v/>
      </c>
      <c r="I39" s="461" t="str">
        <f>IF($E$7="","",ROUNDDOWN(I38*0.1,0))</f>
        <v/>
      </c>
      <c r="J39" s="461"/>
      <c r="K39" s="460"/>
      <c r="L39" s="461" t="str">
        <f>IF($E$7="","",ROUNDDOWN(L38*0.1,0))</f>
        <v/>
      </c>
      <c r="M39" s="461" t="str">
        <f>IF($E$7="","",ROUNDDOWN(M38*0.1,0))</f>
        <v/>
      </c>
      <c r="N39" s="545"/>
      <c r="O39" s="546"/>
      <c r="R39" s="309" t="s">
        <v>2465</v>
      </c>
      <c r="S39" s="309"/>
      <c r="T39" s="309"/>
      <c r="U39" s="309"/>
      <c r="V39" s="572"/>
      <c r="W39" s="572"/>
      <c r="X39" s="572"/>
      <c r="Y39" s="572"/>
      <c r="Z39" s="461">
        <f>ROUNDDOWN(Z38*0.1,0)</f>
        <v>0</v>
      </c>
      <c r="AA39" s="461">
        <f>ROUNDDOWN(AA38*0.1,0)</f>
        <v>0</v>
      </c>
      <c r="AB39" s="461">
        <f>ROUNDDOWN(AB38*0.1,0)</f>
        <v>0</v>
      </c>
      <c r="AC39" s="463">
        <f>N39</f>
        <v>0</v>
      </c>
      <c r="AD39" s="341"/>
      <c r="AE39" s="341"/>
      <c r="AF39" s="947"/>
      <c r="AG39" s="948"/>
      <c r="AH39" s="463" t="s">
        <v>2498</v>
      </c>
      <c r="AI39" s="340">
        <f>SUMIF($B$13:$B$37,$AH39,F13:F37)</f>
        <v>0</v>
      </c>
      <c r="AJ39" s="340">
        <f>SUMIF($B$13:$B$37,$AH39,G13:G37)</f>
        <v>0</v>
      </c>
      <c r="AK39" s="340">
        <f>SUMIF($B$13:$B$37,$AH39,H13:H37)</f>
        <v>0</v>
      </c>
      <c r="AL39" s="340">
        <f>SUMIF($B$13:$B$37,$AH39,I13:I37)</f>
        <v>0</v>
      </c>
      <c r="AM39" s="340">
        <f>SUMIF($B$13:$B$37,$AH39,AD13:AD37)+SUMIF($B$13:$B$37,$AH39,AA13:AA37)</f>
        <v>0</v>
      </c>
      <c r="AN39" s="340">
        <f>SUMIF($B$13:$B$37,$AH39,L13:L37)</f>
        <v>0</v>
      </c>
      <c r="AO39" s="340">
        <f>SUMIF($B$13:$B$37,$AH39,AE13:AE37)+SUMIF($B$13:$B$37,$AH39,AB13:AB37)</f>
        <v>0</v>
      </c>
      <c r="AP39" s="340">
        <f>SUMIF($B$13:$B$37,$AH39,M13:M37)</f>
        <v>0</v>
      </c>
      <c r="AW39" s="299"/>
      <c r="BF39" s="351"/>
      <c r="BG39" s="323" t="s">
        <v>2268</v>
      </c>
      <c r="BH39" s="457"/>
      <c r="BI39" s="458"/>
      <c r="BJ39" s="461">
        <f>ROUNDDOWN(BJ38*0.1,0)</f>
        <v>266000</v>
      </c>
      <c r="BK39" s="461">
        <f>ROUNDDOWN(BK38*0.1,0)</f>
        <v>0</v>
      </c>
      <c r="BL39" s="461">
        <f>ROUNDDOWN(BL38*0.1,0)</f>
        <v>266000</v>
      </c>
      <c r="BM39" s="461">
        <f>ROUNDDOWN(BM38*0.1,0)</f>
        <v>257435</v>
      </c>
      <c r="BN39" s="460"/>
      <c r="BO39" s="460"/>
      <c r="BP39" s="461">
        <f>ROUNDDOWN(BP38*0.1,0)</f>
        <v>120239</v>
      </c>
      <c r="BQ39" s="360">
        <f>ROUNDDOWN(BQ38*0.1,0)</f>
        <v>57807</v>
      </c>
      <c r="BR39" s="349"/>
      <c r="BS39" s="350"/>
      <c r="BV39" s="309" t="s">
        <v>2465</v>
      </c>
      <c r="BW39" s="309"/>
      <c r="BX39" s="309"/>
      <c r="BY39" s="309"/>
      <c r="BZ39" s="461">
        <f>ROUNDDOWN(BZ38*0.1,0)</f>
        <v>266000</v>
      </c>
      <c r="CA39" s="461">
        <f>ROUNDDOWN(CA38*0.1,0)</f>
        <v>180359</v>
      </c>
      <c r="CB39" s="461">
        <f>ROUNDDOWN(CB38*0.1,0)</f>
        <v>77076</v>
      </c>
      <c r="CC39" s="463">
        <f>BR39</f>
        <v>0</v>
      </c>
      <c r="CD39" s="341"/>
      <c r="CE39" s="341"/>
      <c r="CF39" s="947"/>
      <c r="CG39" s="988"/>
      <c r="CH39" s="463" t="s">
        <v>2449</v>
      </c>
      <c r="CI39" s="340">
        <f>SUMIF($B$13:$B$37,$AH39,BJ13:BJ37)</f>
        <v>0</v>
      </c>
      <c r="CJ39" s="340">
        <f>SUMIF($B$13:$B$37,$AH39,BK13:BK37)</f>
        <v>0</v>
      </c>
      <c r="CK39" s="340">
        <f>SUMIF($B$13:$B$37,$AH39,BL13:BL37)</f>
        <v>0</v>
      </c>
      <c r="CL39" s="340">
        <f>SUMIF($B$13:$B$37,$AH39,BM13:BM37)</f>
        <v>0</v>
      </c>
      <c r="CM39" s="340">
        <f>SUMIF($B$13:$B$37,$AH39,CD13:CD37)+SUMIF($B$13:$B$37,$AH39,CA13:CA37)</f>
        <v>0</v>
      </c>
      <c r="CN39" s="340">
        <f>SUMIF($B$13:$B$37,$AH39,BP13:BP37)</f>
        <v>0</v>
      </c>
      <c r="CO39" s="340">
        <f>SUMIF($B$13:$B$37,$AH39,CE13:CE37)+SUMIF($B$13:$B$37,$AH39,CB13:CB37)</f>
        <v>0</v>
      </c>
      <c r="CP39" s="340">
        <f>SUMIF($B$13:$B$37,$AH39,BQ13:BQ37)</f>
        <v>0</v>
      </c>
      <c r="CW39" s="299"/>
    </row>
    <row r="40" spans="2:101" ht="19.95" customHeight="1" thickBot="1">
      <c r="B40" s="1039" t="s">
        <v>2435</v>
      </c>
      <c r="C40" s="1040"/>
      <c r="D40" s="457"/>
      <c r="E40" s="458"/>
      <c r="F40" s="461" t="str">
        <f>IF(F38="","",SUM(F38:F39))</f>
        <v/>
      </c>
      <c r="G40" s="461" t="str">
        <f t="shared" ref="G40:I40" si="36">IF(G38="","",SUM(G38:G39))</f>
        <v/>
      </c>
      <c r="H40" s="461" t="str">
        <f t="shared" si="36"/>
        <v/>
      </c>
      <c r="I40" s="461" t="str">
        <f t="shared" si="36"/>
        <v/>
      </c>
      <c r="J40" s="460"/>
      <c r="K40" s="460"/>
      <c r="L40" s="461" t="str">
        <f t="shared" ref="L40:M40" si="37">IF(L38="","",SUM(L38:L39))</f>
        <v/>
      </c>
      <c r="M40" s="461" t="str">
        <f t="shared" si="37"/>
        <v/>
      </c>
      <c r="N40" s="545"/>
      <c r="O40" s="546"/>
      <c r="R40" s="309" t="s">
        <v>2466</v>
      </c>
      <c r="S40" s="309"/>
      <c r="T40" s="309"/>
      <c r="U40" s="309"/>
      <c r="V40" s="572"/>
      <c r="W40" s="572"/>
      <c r="X40" s="572"/>
      <c r="Y40" s="572"/>
      <c r="Z40" s="461">
        <f>SUM(Z38:Z39)</f>
        <v>0</v>
      </c>
      <c r="AA40" s="462">
        <f>SUM(AA38:AA39)</f>
        <v>0</v>
      </c>
      <c r="AB40" s="462" t="str">
        <f>M40</f>
        <v/>
      </c>
      <c r="AC40" s="463">
        <f>N40</f>
        <v>0</v>
      </c>
      <c r="AD40" s="341"/>
      <c r="AE40" s="341"/>
      <c r="AF40" s="947"/>
      <c r="AG40" s="948"/>
      <c r="AH40" s="463" t="s">
        <v>2499</v>
      </c>
      <c r="AI40" s="340">
        <f>SUMIF($B$13:$B$37,$AH40,F13:F37)</f>
        <v>0</v>
      </c>
      <c r="AJ40" s="340">
        <f>SUMIF($B$13:$B$37,$AH40,G13:G37)</f>
        <v>0</v>
      </c>
      <c r="AK40" s="340">
        <f>SUMIF($B$13:$B$37,$AH40,H13:H37)</f>
        <v>0</v>
      </c>
      <c r="AL40" s="340">
        <f>SUMIF($B$13:$B$37,$AH40,I13:I37)</f>
        <v>0</v>
      </c>
      <c r="AM40" s="340">
        <f>SUMIF($B$13:$B$37,$AH40,AD13:AD37)+SUMIF($B$13:$B$37,$AH40,AA13:AA37)</f>
        <v>0</v>
      </c>
      <c r="AN40" s="340">
        <f>SUMIF($B$13:$B$37,$AH40,L13:L37)</f>
        <v>0</v>
      </c>
      <c r="AO40" s="340">
        <f>SUMIF($B$13:$B$37,$AH40,AE13:AE37)+SUMIF($B$13:$B$37,$AH40,AB13:AB37)</f>
        <v>0</v>
      </c>
      <c r="AP40" s="340">
        <f>SUMIF($B$13:$B$37,$AH40,M13:M37)</f>
        <v>0</v>
      </c>
      <c r="AW40" s="299"/>
      <c r="BF40" s="351"/>
      <c r="BG40" s="323" t="s">
        <v>2435</v>
      </c>
      <c r="BH40" s="457"/>
      <c r="BI40" s="458"/>
      <c r="BJ40" s="461">
        <f>SUM(BJ38:BJ39)</f>
        <v>2926000</v>
      </c>
      <c r="BK40" s="461">
        <f>SUM(BK38:BK39)</f>
        <v>0</v>
      </c>
      <c r="BL40" s="461">
        <f>SUM(BL38:BL39)</f>
        <v>2926000</v>
      </c>
      <c r="BM40" s="461">
        <f>SUM(BM38:BM39)</f>
        <v>2831794.5</v>
      </c>
      <c r="BN40" s="460"/>
      <c r="BO40" s="460"/>
      <c r="BP40" s="461">
        <f>SUM(BP38:BP39)</f>
        <v>1322635.6666666665</v>
      </c>
      <c r="BQ40" s="360">
        <f>SUM(BQ38:BQ39)</f>
        <v>635880.375</v>
      </c>
      <c r="BR40" s="349"/>
      <c r="BS40" s="350"/>
      <c r="BV40" s="309" t="s">
        <v>2466</v>
      </c>
      <c r="BW40" s="309"/>
      <c r="BX40" s="309"/>
      <c r="BY40" s="309"/>
      <c r="BZ40" s="461">
        <f>SUM(BZ38:BZ39)</f>
        <v>2926000</v>
      </c>
      <c r="CA40" s="462">
        <f>SUM(CA38:CA39)</f>
        <v>1983954</v>
      </c>
      <c r="CB40" s="462">
        <f>BQ40</f>
        <v>635880.375</v>
      </c>
      <c r="CC40" s="463">
        <f>BR40</f>
        <v>0</v>
      </c>
      <c r="CD40" s="341"/>
      <c r="CE40" s="341"/>
      <c r="CF40" s="947"/>
      <c r="CG40" s="988"/>
      <c r="CH40" s="463" t="s">
        <v>2450</v>
      </c>
      <c r="CI40" s="340">
        <f>SUMIF($B$13:$B$37,$AH40,BJ13:BJ37)</f>
        <v>0</v>
      </c>
      <c r="CJ40" s="340">
        <f>SUMIF($B$13:$B$37,$AH40,BK13:BK37)</f>
        <v>0</v>
      </c>
      <c r="CK40" s="340">
        <f>SUMIF($B$13:$B$37,$AH40,BL13:BL37)</f>
        <v>0</v>
      </c>
      <c r="CL40" s="340">
        <f>SUMIF($B$13:$B$37,$AH40,BM13:BM37)</f>
        <v>0</v>
      </c>
      <c r="CM40" s="340">
        <f>SUMIF($B$13:$B$37,$AH40,CD13:CD37)+SUMIF($B$13:$B$37,$AH40,CA13:CA37)</f>
        <v>0</v>
      </c>
      <c r="CN40" s="340">
        <f>SUMIF($B$13:$B$37,$AH40,BP13:BP37)</f>
        <v>0</v>
      </c>
      <c r="CO40" s="340">
        <f>SUMIF($B$13:$B$37,$AH40,CE13:CE37)+SUMIF($B$13:$B$37,$AH40,CB13:CB37)</f>
        <v>0</v>
      </c>
      <c r="CP40" s="340">
        <f>SUMIF($B$13:$B$37,$AH40,BQ13:BQ37)</f>
        <v>0</v>
      </c>
      <c r="CW40" s="299"/>
    </row>
    <row r="41" spans="2:101" ht="9.6" customHeight="1" thickBot="1">
      <c r="AN41" s="299"/>
      <c r="AO41" s="299"/>
      <c r="AP41" s="299"/>
      <c r="AQ41" s="299"/>
      <c r="AR41" s="299"/>
      <c r="AS41" s="299"/>
      <c r="AT41" s="299"/>
      <c r="AU41" s="299"/>
      <c r="CN41" s="299"/>
      <c r="CO41" s="299"/>
      <c r="CP41" s="299"/>
      <c r="CQ41" s="299"/>
      <c r="CR41" s="299"/>
      <c r="CS41" s="299"/>
      <c r="CT41" s="299"/>
      <c r="CU41" s="299"/>
    </row>
    <row r="42" spans="2:101" ht="19.95" customHeight="1" thickBot="1">
      <c r="C42" s="971" t="s">
        <v>2485</v>
      </c>
      <c r="D42" s="972"/>
      <c r="E42" s="973"/>
      <c r="F42" s="973"/>
      <c r="G42" s="974" t="str">
        <f>IFERROR(F38,0)</f>
        <v/>
      </c>
      <c r="H42" s="975"/>
      <c r="I42" s="971" t="s">
        <v>2486</v>
      </c>
      <c r="J42" s="973"/>
      <c r="K42" s="973"/>
      <c r="L42" s="976"/>
      <c r="M42" s="977" t="str">
        <f>IFERROR(G38,0)</f>
        <v/>
      </c>
      <c r="N42" s="975"/>
      <c r="Z42" s="309" t="s">
        <v>2504</v>
      </c>
      <c r="AA42" s="337">
        <f>AA38</f>
        <v>0</v>
      </c>
      <c r="AB42" s="337">
        <f>AB38</f>
        <v>0</v>
      </c>
      <c r="AN42" s="299"/>
      <c r="AO42" s="299"/>
      <c r="AP42" s="299"/>
      <c r="AQ42" s="299"/>
      <c r="AR42" s="299"/>
      <c r="AS42" s="299"/>
      <c r="AT42" s="299"/>
      <c r="AU42" s="299"/>
      <c r="BG42" s="971" t="s">
        <v>2485</v>
      </c>
      <c r="BH42" s="972"/>
      <c r="BI42" s="973"/>
      <c r="BJ42" s="973"/>
      <c r="BK42" s="974">
        <f>IFERROR((IF(CN19=5,BJ38,BJ40)),0)</f>
        <v>2660000</v>
      </c>
      <c r="BL42" s="975"/>
      <c r="BM42" s="971" t="s">
        <v>2486</v>
      </c>
      <c r="BN42" s="973"/>
      <c r="BO42" s="973"/>
      <c r="BP42" s="976"/>
      <c r="BQ42" s="977">
        <f>IFERROR(IF(CN19=5,BK38,BK40),0)</f>
        <v>0</v>
      </c>
      <c r="BR42" s="975"/>
      <c r="BZ42" s="309" t="s">
        <v>2504</v>
      </c>
      <c r="CA42" s="309">
        <f>IF(CN19=5,CA38,CA40)</f>
        <v>1803595</v>
      </c>
      <c r="CB42" s="309">
        <f>IF(CN19=5,CA38,CA40)</f>
        <v>1803595</v>
      </c>
      <c r="CN42" s="299"/>
      <c r="CO42" s="299"/>
      <c r="CP42" s="299"/>
      <c r="CQ42" s="299"/>
      <c r="CR42" s="299"/>
      <c r="CS42" s="299"/>
      <c r="CT42" s="299"/>
      <c r="CU42" s="299"/>
    </row>
    <row r="43" spans="2:101" ht="19.95" customHeight="1" thickBot="1">
      <c r="C43" s="971" t="s">
        <v>2487</v>
      </c>
      <c r="D43" s="972"/>
      <c r="E43" s="973"/>
      <c r="F43" s="973"/>
      <c r="G43" s="981" t="str">
        <f>IFERROR(H38,0)</f>
        <v/>
      </c>
      <c r="H43" s="982"/>
      <c r="I43" s="971" t="s">
        <v>2488</v>
      </c>
      <c r="J43" s="973"/>
      <c r="K43" s="973"/>
      <c r="L43" s="976"/>
      <c r="M43" s="989" t="str">
        <f>IFERROR(I38,0)</f>
        <v/>
      </c>
      <c r="N43" s="982"/>
      <c r="AN43" s="299"/>
      <c r="AO43" s="299"/>
      <c r="AP43" s="299"/>
      <c r="AQ43" s="299"/>
      <c r="AR43" s="299"/>
      <c r="AS43" s="299"/>
      <c r="AT43" s="299"/>
      <c r="AU43" s="299"/>
      <c r="BG43" s="971" t="s">
        <v>2487</v>
      </c>
      <c r="BH43" s="972"/>
      <c r="BI43" s="973"/>
      <c r="BJ43" s="973"/>
      <c r="BK43" s="981">
        <f>IFERROR(IF(CN19=5,BL38,BL40),0)</f>
        <v>2660000</v>
      </c>
      <c r="BL43" s="982"/>
      <c r="BM43" s="971" t="s">
        <v>2488</v>
      </c>
      <c r="BN43" s="973"/>
      <c r="BO43" s="973"/>
      <c r="BP43" s="976"/>
      <c r="BQ43" s="989">
        <f>IFERROR(IF(CN19=5,BM38,BM40),0)</f>
        <v>2574359.5</v>
      </c>
      <c r="BR43" s="982"/>
      <c r="CN43" s="299"/>
      <c r="CO43" s="299"/>
      <c r="CP43" s="299"/>
      <c r="CQ43" s="299"/>
      <c r="CR43" s="299"/>
      <c r="CS43" s="299"/>
      <c r="CT43" s="299"/>
      <c r="CU43" s="299"/>
    </row>
    <row r="44" spans="2:101" ht="13.8" thickBot="1">
      <c r="AN44" s="299"/>
      <c r="AO44" s="299"/>
      <c r="AP44" s="299"/>
      <c r="AQ44" s="299"/>
      <c r="AR44" s="299"/>
      <c r="AS44" s="299"/>
      <c r="AT44" s="299"/>
      <c r="AU44" s="299"/>
      <c r="CN44" s="299"/>
      <c r="CO44" s="299"/>
      <c r="CP44" s="299"/>
      <c r="CQ44" s="299"/>
      <c r="CR44" s="299"/>
      <c r="CS44" s="299"/>
      <c r="CT44" s="299"/>
      <c r="CU44" s="299"/>
    </row>
    <row r="45" spans="2:101" ht="19.95" customHeight="1" thickBot="1">
      <c r="C45" s="971" t="s">
        <v>2436</v>
      </c>
      <c r="D45" s="972"/>
      <c r="E45" s="973"/>
      <c r="F45" s="973"/>
      <c r="G45" s="974" t="str">
        <f>IFERROR(IF(E7="","",ROUNDDOWN((MIN(S49:S50)),-3)),"")</f>
        <v/>
      </c>
      <c r="H45" s="975"/>
      <c r="I45" s="971" t="s">
        <v>2437</v>
      </c>
      <c r="J45" s="973"/>
      <c r="K45" s="973"/>
      <c r="L45" s="976"/>
      <c r="M45" s="977">
        <f>IF(I7="",0,(ROUNDDOWN(MIN(T49:T50),-3)))</f>
        <v>0</v>
      </c>
      <c r="N45" s="975"/>
      <c r="R45" s="978" t="s">
        <v>2478</v>
      </c>
      <c r="S45" s="979"/>
      <c r="T45" s="979"/>
      <c r="U45" s="980"/>
      <c r="V45" s="565"/>
      <c r="W45" s="565"/>
      <c r="X45" s="565"/>
      <c r="Y45" s="565"/>
      <c r="Z45" s="548" t="str">
        <f>L38</f>
        <v/>
      </c>
      <c r="AA45" s="549" t="str">
        <f>M38</f>
        <v/>
      </c>
      <c r="AB45" s="550">
        <f>SUM(Z45:AA45)</f>
        <v>0</v>
      </c>
      <c r="AN45" s="299"/>
      <c r="AO45" s="299"/>
      <c r="AP45" s="299"/>
      <c r="AQ45" s="299"/>
      <c r="AR45" s="299"/>
      <c r="AS45" s="299"/>
      <c r="AT45" s="299"/>
      <c r="AU45" s="299"/>
      <c r="BG45" s="971" t="s">
        <v>2436</v>
      </c>
      <c r="BH45" s="972"/>
      <c r="BI45" s="973"/>
      <c r="BJ45" s="973"/>
      <c r="BK45" s="974">
        <f>IFERROR(IF(CN19=6,BW50,ROUNDDOWN((MIN(BW49:BW50)),-3)),0)</f>
        <v>1202000</v>
      </c>
      <c r="BL45" s="975"/>
      <c r="BM45" s="971" t="s">
        <v>2437</v>
      </c>
      <c r="BN45" s="973"/>
      <c r="BO45" s="973"/>
      <c r="BP45" s="976"/>
      <c r="BQ45" s="977">
        <f>IFERROR(IF(CN19=6,BX50,ROUNDDOWN(MIN(BX49:BX50),-3)),0)</f>
        <v>0</v>
      </c>
      <c r="BR45" s="975"/>
      <c r="BV45" s="978" t="s">
        <v>2478</v>
      </c>
      <c r="BW45" s="979"/>
      <c r="BX45" s="979"/>
      <c r="BY45" s="980"/>
      <c r="BZ45" s="344">
        <f>IF(CN19=5,BP38,BP40)</f>
        <v>1202396.6666666665</v>
      </c>
      <c r="CA45" s="345">
        <f>IF(CN19=5,BQ38,BQ40)</f>
        <v>578073.375</v>
      </c>
      <c r="CB45" s="346">
        <f>SUM(BZ45:CA45)</f>
        <v>1780470.0416666665</v>
      </c>
      <c r="CN45" s="299"/>
      <c r="CO45" s="299"/>
      <c r="CP45" s="299"/>
      <c r="CQ45" s="299"/>
      <c r="CR45" s="299"/>
      <c r="CS45" s="299"/>
      <c r="CT45" s="299"/>
      <c r="CU45" s="299"/>
    </row>
    <row r="46" spans="2:101" ht="19.95" customHeight="1" thickBot="1">
      <c r="C46" s="971" t="s">
        <v>2438</v>
      </c>
      <c r="D46" s="972"/>
      <c r="E46" s="973"/>
      <c r="F46" s="973"/>
      <c r="G46" s="981" t="str">
        <f>IF(G45="","",G45+M45)</f>
        <v/>
      </c>
      <c r="H46" s="982"/>
      <c r="I46" s="983" t="str">
        <f>IFERROR(VLOOKUP(G3,AG19:AL26,5,FALSE),"交付申請額")</f>
        <v>交付申請額</v>
      </c>
      <c r="J46" s="984"/>
      <c r="K46" s="984"/>
      <c r="L46" s="985"/>
      <c r="M46" s="986" t="str">
        <f>IF(G46="","",MIN(S51,G46))</f>
        <v/>
      </c>
      <c r="N46" s="987"/>
      <c r="R46" s="342"/>
      <c r="S46" s="342"/>
      <c r="T46" s="342"/>
      <c r="U46" s="342"/>
      <c r="V46" s="342"/>
      <c r="W46" s="342"/>
      <c r="X46" s="342"/>
      <c r="Y46" s="342"/>
      <c r="Z46" s="343"/>
      <c r="AA46" s="343"/>
      <c r="AN46" s="299"/>
      <c r="AO46" s="299"/>
      <c r="AP46" s="299"/>
      <c r="AQ46" s="299"/>
      <c r="AR46" s="299"/>
      <c r="AS46" s="299"/>
      <c r="AT46" s="299"/>
      <c r="AU46" s="299"/>
      <c r="BG46" s="971" t="s">
        <v>2438</v>
      </c>
      <c r="BH46" s="972"/>
      <c r="BI46" s="973"/>
      <c r="BJ46" s="973"/>
      <c r="BK46" s="981">
        <f>BK45+BQ45</f>
        <v>1202000</v>
      </c>
      <c r="BL46" s="982"/>
      <c r="BM46" s="983" t="str">
        <f>IFERROR(VLOOKUP(BK3,CG19:CL26,5,FALSE),"交付申請額")</f>
        <v>都助成交付申請額（合計）</v>
      </c>
      <c r="BN46" s="984"/>
      <c r="BO46" s="984"/>
      <c r="BP46" s="985"/>
      <c r="BQ46" s="986">
        <f>IFERROR(MIN(BW51,BK46),0)</f>
        <v>1202000</v>
      </c>
      <c r="BR46" s="987"/>
      <c r="BV46" s="342"/>
      <c r="BW46" s="342"/>
      <c r="BX46" s="342"/>
      <c r="BY46" s="342"/>
      <c r="BZ46" s="343"/>
      <c r="CA46" s="343"/>
      <c r="CN46" s="299"/>
      <c r="CO46" s="299"/>
      <c r="CP46" s="299"/>
      <c r="CQ46" s="299"/>
      <c r="CR46" s="299"/>
      <c r="CS46" s="299"/>
      <c r="CT46" s="299"/>
      <c r="CU46" s="299"/>
    </row>
    <row r="47" spans="2:101">
      <c r="I47" s="952" t="s">
        <v>2589</v>
      </c>
      <c r="J47" s="953"/>
      <c r="K47" s="953"/>
      <c r="L47" s="953"/>
      <c r="M47" s="953"/>
      <c r="N47" s="953"/>
      <c r="R47" s="309"/>
      <c r="S47" s="309"/>
      <c r="T47" s="309"/>
      <c r="U47" s="309"/>
      <c r="V47" s="309"/>
      <c r="W47" s="309"/>
      <c r="X47" s="309"/>
      <c r="Y47" s="309"/>
      <c r="Z47" s="341"/>
      <c r="AA47" s="341"/>
      <c r="AN47" s="299"/>
      <c r="AO47" s="299"/>
      <c r="AP47" s="299"/>
      <c r="AQ47" s="299"/>
      <c r="AR47" s="299"/>
      <c r="AS47" s="299"/>
      <c r="AT47" s="299"/>
      <c r="AU47" s="299"/>
      <c r="BM47" s="952" t="s">
        <v>2521</v>
      </c>
      <c r="BN47" s="953"/>
      <c r="BO47" s="953"/>
      <c r="BP47" s="953"/>
      <c r="BQ47" s="953"/>
      <c r="BR47" s="953"/>
      <c r="BV47" s="309"/>
      <c r="BW47" s="309"/>
      <c r="BX47" s="309"/>
      <c r="BY47" s="309"/>
      <c r="BZ47" s="341"/>
      <c r="CA47" s="341"/>
      <c r="CN47" s="299"/>
      <c r="CO47" s="299"/>
      <c r="CP47" s="299"/>
      <c r="CQ47" s="299"/>
      <c r="CR47" s="299"/>
      <c r="CS47" s="299"/>
      <c r="CT47" s="299"/>
      <c r="CU47" s="299"/>
    </row>
    <row r="48" spans="2:101">
      <c r="C48" s="955"/>
      <c r="D48" s="955"/>
      <c r="E48" s="955"/>
      <c r="F48" s="955"/>
      <c r="G48" s="956"/>
      <c r="H48" s="956"/>
      <c r="I48" s="954"/>
      <c r="J48" s="954"/>
      <c r="K48" s="954"/>
      <c r="L48" s="954"/>
      <c r="M48" s="954"/>
      <c r="N48" s="954"/>
      <c r="R48" s="309"/>
      <c r="S48" s="309" t="s">
        <v>2462</v>
      </c>
      <c r="T48" s="309" t="s">
        <v>2395</v>
      </c>
      <c r="U48" s="309"/>
      <c r="V48" s="309"/>
      <c r="W48" s="309"/>
      <c r="X48" s="309"/>
      <c r="Y48" s="309"/>
      <c r="Z48" s="341" t="s">
        <v>2513</v>
      </c>
      <c r="AA48" s="341">
        <f>SUMIF($B$13:$B$37,Z48,$F$13:$F$37)</f>
        <v>0</v>
      </c>
      <c r="AN48" s="299"/>
      <c r="AO48" s="299"/>
      <c r="AP48" s="299"/>
      <c r="AQ48" s="299"/>
      <c r="AR48" s="299"/>
      <c r="AS48" s="299"/>
      <c r="AT48" s="299"/>
      <c r="AU48" s="299"/>
      <c r="BG48" s="955"/>
      <c r="BH48" s="955"/>
      <c r="BI48" s="955"/>
      <c r="BJ48" s="955"/>
      <c r="BK48" s="956"/>
      <c r="BL48" s="956"/>
      <c r="BM48" s="954"/>
      <c r="BN48" s="954"/>
      <c r="BO48" s="954"/>
      <c r="BP48" s="954"/>
      <c r="BQ48" s="954"/>
      <c r="BR48" s="954"/>
      <c r="BV48" s="309"/>
      <c r="BW48" s="309" t="s">
        <v>2462</v>
      </c>
      <c r="BX48" s="309" t="s">
        <v>2395</v>
      </c>
      <c r="BY48" s="309"/>
      <c r="BZ48" s="341" t="s">
        <v>2448</v>
      </c>
      <c r="CA48" s="341">
        <f>SUMIF($B$13:$B$37,BZ48,$F$13:$F$37)</f>
        <v>0</v>
      </c>
      <c r="CN48" s="299"/>
      <c r="CO48" s="299"/>
      <c r="CP48" s="299"/>
      <c r="CQ48" s="299"/>
      <c r="CR48" s="299"/>
      <c r="CS48" s="299"/>
      <c r="CT48" s="299"/>
      <c r="CU48" s="299"/>
    </row>
    <row r="49" spans="3:99">
      <c r="C49" s="955"/>
      <c r="D49" s="955"/>
      <c r="E49" s="955"/>
      <c r="F49" s="955"/>
      <c r="G49" s="957"/>
      <c r="H49" s="955"/>
      <c r="I49" s="958"/>
      <c r="J49" s="958"/>
      <c r="K49" s="958"/>
      <c r="L49" s="958"/>
      <c r="M49" s="959"/>
      <c r="N49" s="958"/>
      <c r="R49" s="309" t="s">
        <v>2467</v>
      </c>
      <c r="S49" s="551" t="e">
        <f>ROUNDDOWN((AH5*E7*AJ16),-3)</f>
        <v>#N/A</v>
      </c>
      <c r="T49" s="551" t="e">
        <f>IF(AO3="",0,ROUNDDOWN((AM5*AO3*AQ16),-3))</f>
        <v>#VALUE!</v>
      </c>
      <c r="U49" s="347"/>
      <c r="V49" s="347"/>
      <c r="W49" s="347"/>
      <c r="X49" s="347"/>
      <c r="Y49" s="347"/>
      <c r="Z49" s="341" t="s">
        <v>2515</v>
      </c>
      <c r="AA49" s="341">
        <f>SUMIF($B$13:$B$37,Z49,$F$13:$F$37)</f>
        <v>0</v>
      </c>
      <c r="AN49" s="299"/>
      <c r="AO49" s="299"/>
      <c r="AP49" s="299"/>
      <c r="AQ49" s="299"/>
      <c r="AR49" s="299"/>
      <c r="AS49" s="299"/>
      <c r="AT49" s="299"/>
      <c r="AU49" s="299"/>
      <c r="BG49" s="955"/>
      <c r="BH49" s="955"/>
      <c r="BI49" s="955"/>
      <c r="BJ49" s="955"/>
      <c r="BK49" s="957"/>
      <c r="BL49" s="955"/>
      <c r="BM49" s="958"/>
      <c r="BN49" s="958"/>
      <c r="BO49" s="958"/>
      <c r="BP49" s="958"/>
      <c r="BQ49" s="959"/>
      <c r="BR49" s="958"/>
      <c r="BV49" s="309" t="s">
        <v>2467</v>
      </c>
      <c r="BW49" s="347">
        <f>ROUNDDOWN((CH5*BI7*CJ16),-3)</f>
        <v>1800000</v>
      </c>
      <c r="BX49" s="347" t="e">
        <f>IF(CO3="",0,ROUNDDOWN((CM5*CO3*CJ16),-3))</f>
        <v>#REF!</v>
      </c>
      <c r="BY49" s="347"/>
      <c r="BZ49" s="341" t="s">
        <v>2449</v>
      </c>
      <c r="CA49" s="341">
        <f>SUMIF($B$13:$B$37,BZ49,$F$13:$F$37)</f>
        <v>0</v>
      </c>
      <c r="CN49" s="299"/>
      <c r="CO49" s="299"/>
      <c r="CP49" s="299"/>
      <c r="CQ49" s="299"/>
      <c r="CR49" s="299"/>
      <c r="CS49" s="299"/>
      <c r="CT49" s="299"/>
      <c r="CU49" s="299"/>
    </row>
    <row r="50" spans="3:99">
      <c r="R50" s="309" t="s">
        <v>2471</v>
      </c>
      <c r="S50" s="551" t="e">
        <f>ROUNDDOWN(Z45,-3)</f>
        <v>#VALUE!</v>
      </c>
      <c r="T50" s="551" t="e">
        <f>ROUNDDOWN(AA45,-3)</f>
        <v>#VALUE!</v>
      </c>
      <c r="U50" s="347"/>
      <c r="V50" s="347"/>
      <c r="W50" s="347"/>
      <c r="X50" s="347"/>
      <c r="Y50" s="347"/>
      <c r="Z50" s="341" t="s">
        <v>2514</v>
      </c>
      <c r="AA50" s="341">
        <f>SUMIF($B$13:$B$37,Z50,$F$13:$F$37)</f>
        <v>0</v>
      </c>
      <c r="AN50" s="299"/>
      <c r="AO50" s="299"/>
      <c r="AP50" s="299"/>
      <c r="AQ50" s="299"/>
      <c r="AR50" s="299"/>
      <c r="AS50" s="299"/>
      <c r="AT50" s="299"/>
      <c r="AU50" s="299"/>
      <c r="BV50" s="309" t="s">
        <v>2471</v>
      </c>
      <c r="BW50" s="347">
        <f>ROUNDDOWN(BZ45,-3)</f>
        <v>1202000</v>
      </c>
      <c r="BX50" s="347">
        <f>ROUNDDOWN(CA45,-3)</f>
        <v>578000</v>
      </c>
      <c r="BY50" s="347"/>
      <c r="BZ50" s="341" t="s">
        <v>2450</v>
      </c>
      <c r="CA50" s="341">
        <f>SUMIF($B$13:$B$37,BZ50,$F$13:$F$37)</f>
        <v>0</v>
      </c>
      <c r="CN50" s="299"/>
      <c r="CO50" s="299"/>
      <c r="CP50" s="299"/>
      <c r="CQ50" s="299"/>
      <c r="CR50" s="299"/>
      <c r="CS50" s="299"/>
      <c r="CT50" s="299"/>
      <c r="CU50" s="299"/>
    </row>
    <row r="51" spans="3:99">
      <c r="R51" s="309" t="s">
        <v>2457</v>
      </c>
      <c r="S51" s="1024">
        <f>AI7</f>
        <v>100000000</v>
      </c>
      <c r="T51" s="1025"/>
      <c r="U51" s="347"/>
      <c r="V51" s="347"/>
      <c r="W51" s="347"/>
      <c r="X51" s="347"/>
      <c r="Y51" s="347"/>
      <c r="Z51" s="341"/>
      <c r="AA51" s="341"/>
      <c r="AN51" s="299"/>
      <c r="AO51" s="299"/>
      <c r="AP51" s="299"/>
      <c r="AQ51" s="299"/>
      <c r="AR51" s="299"/>
      <c r="AS51" s="299"/>
      <c r="AT51" s="299"/>
      <c r="AU51" s="299"/>
      <c r="BV51" s="309" t="s">
        <v>2457</v>
      </c>
      <c r="BW51" s="969">
        <f>CH7</f>
        <v>100000000</v>
      </c>
      <c r="BX51" s="970"/>
      <c r="BY51" s="347"/>
      <c r="BZ51" s="341"/>
      <c r="CA51" s="341"/>
      <c r="CN51" s="299"/>
      <c r="CO51" s="299"/>
      <c r="CP51" s="299"/>
      <c r="CQ51" s="299"/>
      <c r="CR51" s="299"/>
      <c r="CS51" s="299"/>
      <c r="CT51" s="299"/>
      <c r="CU51" s="299"/>
    </row>
    <row r="52" spans="3:99">
      <c r="R52" s="309" t="s">
        <v>2468</v>
      </c>
      <c r="S52" s="551" t="e">
        <f>MIN(S49:S50)</f>
        <v>#N/A</v>
      </c>
      <c r="T52" s="551" t="e">
        <f>MIN(T49:T50)</f>
        <v>#VALUE!</v>
      </c>
      <c r="U52" s="347"/>
      <c r="V52" s="347"/>
      <c r="W52" s="347"/>
      <c r="X52" s="347"/>
      <c r="Y52" s="347"/>
      <c r="Z52" s="341"/>
      <c r="AA52" s="341"/>
      <c r="BV52" s="309" t="s">
        <v>2468</v>
      </c>
      <c r="BW52" s="347">
        <f>MIN(BW49:BW50)</f>
        <v>1202000</v>
      </c>
      <c r="BX52" s="347" t="e">
        <f>MIN(BX49:BX50)</f>
        <v>#REF!</v>
      </c>
      <c r="BY52" s="347"/>
      <c r="BZ52" s="341"/>
      <c r="CA52" s="341"/>
    </row>
    <row r="53" spans="3:99">
      <c r="R53" s="309" t="s">
        <v>2477</v>
      </c>
      <c r="S53" s="552">
        <f>AA38+AD38</f>
        <v>0</v>
      </c>
      <c r="T53" s="553">
        <f>AB38+AE38</f>
        <v>0</v>
      </c>
      <c r="BV53" s="309" t="s">
        <v>2477</v>
      </c>
      <c r="BW53" s="337">
        <f>CA38+CD38</f>
        <v>1997190</v>
      </c>
      <c r="BX53" s="464">
        <f>CB38+CE38</f>
        <v>1082529</v>
      </c>
    </row>
  </sheetData>
  <sheetProtection algorithmName="SHA-512" hashValue="YLkLaa98Wn5ITTgFKI9dOi3UwIlfVLMl7YXi2ZGKZuFWNpYyha600ACdvtlJCApElTqPUX8mLHL1BfCiZmohnw==" saltValue="a+BhQmgcrDqHC5CHl/FuEw==" spinCount="100000" sheet="1" formatCells="0"/>
  <mergeCells count="172">
    <mergeCell ref="CX11:CX29"/>
    <mergeCell ref="C48:F48"/>
    <mergeCell ref="G48:H48"/>
    <mergeCell ref="C49:F49"/>
    <mergeCell ref="G49:H49"/>
    <mergeCell ref="I49:L49"/>
    <mergeCell ref="N9:O12"/>
    <mergeCell ref="C46:F46"/>
    <mergeCell ref="G46:H46"/>
    <mergeCell ref="I46:L46"/>
    <mergeCell ref="M46:N46"/>
    <mergeCell ref="N18:O18"/>
    <mergeCell ref="N13:O13"/>
    <mergeCell ref="N19:O19"/>
    <mergeCell ref="N20:O20"/>
    <mergeCell ref="N14:O14"/>
    <mergeCell ref="N15:O15"/>
    <mergeCell ref="N16:O16"/>
    <mergeCell ref="N17:O17"/>
    <mergeCell ref="N21:O21"/>
    <mergeCell ref="N22:O22"/>
    <mergeCell ref="N23:O23"/>
    <mergeCell ref="N24:O24"/>
    <mergeCell ref="N25:O25"/>
    <mergeCell ref="N26:O26"/>
    <mergeCell ref="G1:I1"/>
    <mergeCell ref="C5:C6"/>
    <mergeCell ref="C45:F45"/>
    <mergeCell ref="G45:H45"/>
    <mergeCell ref="I45:L45"/>
    <mergeCell ref="M7:N7"/>
    <mergeCell ref="G3:I3"/>
    <mergeCell ref="C43:F43"/>
    <mergeCell ref="G43:H43"/>
    <mergeCell ref="I43:L43"/>
    <mergeCell ref="I10:I11"/>
    <mergeCell ref="J10:K10"/>
    <mergeCell ref="B38:C38"/>
    <mergeCell ref="B39:C39"/>
    <mergeCell ref="B40:C40"/>
    <mergeCell ref="B9:B12"/>
    <mergeCell ref="G9:G10"/>
    <mergeCell ref="C9:C12"/>
    <mergeCell ref="D9:F11"/>
    <mergeCell ref="H10:H11"/>
    <mergeCell ref="C42:F42"/>
    <mergeCell ref="G42:H42"/>
    <mergeCell ref="M42:N42"/>
    <mergeCell ref="AT11:AU11"/>
    <mergeCell ref="AO11:AP11"/>
    <mergeCell ref="AJ10:AP10"/>
    <mergeCell ref="AQ10:AW10"/>
    <mergeCell ref="AV11:AW11"/>
    <mergeCell ref="AM11:AN11"/>
    <mergeCell ref="S51:T51"/>
    <mergeCell ref="N30:O30"/>
    <mergeCell ref="N31:O31"/>
    <mergeCell ref="N32:O32"/>
    <mergeCell ref="N33:O33"/>
    <mergeCell ref="N34:O34"/>
    <mergeCell ref="N35:O35"/>
    <mergeCell ref="N36:O36"/>
    <mergeCell ref="N37:O37"/>
    <mergeCell ref="M45:N45"/>
    <mergeCell ref="R45:U45"/>
    <mergeCell ref="M43:N43"/>
    <mergeCell ref="I47:N48"/>
    <mergeCell ref="M49:N49"/>
    <mergeCell ref="N27:O27"/>
    <mergeCell ref="N28:O28"/>
    <mergeCell ref="N29:O29"/>
    <mergeCell ref="I42:L42"/>
    <mergeCell ref="S6:AA8"/>
    <mergeCell ref="AN19:AN26"/>
    <mergeCell ref="AA9:AB9"/>
    <mergeCell ref="AI36:AI37"/>
    <mergeCell ref="AJ36:AJ37"/>
    <mergeCell ref="AK36:AK37"/>
    <mergeCell ref="AL36:AL37"/>
    <mergeCell ref="AH36:AH37"/>
    <mergeCell ref="AM36:AN36"/>
    <mergeCell ref="Z10:Z11"/>
    <mergeCell ref="AC9:AE9"/>
    <mergeCell ref="V10:Y10"/>
    <mergeCell ref="CQ10:CW10"/>
    <mergeCell ref="CM11:CN11"/>
    <mergeCell ref="CO11:CP11"/>
    <mergeCell ref="CT11:CU11"/>
    <mergeCell ref="CV11:CW11"/>
    <mergeCell ref="BK1:BM1"/>
    <mergeCell ref="BK3:BM3"/>
    <mergeCell ref="BG5:BG6"/>
    <mergeCell ref="BW6:CA8"/>
    <mergeCell ref="BO7:BP7"/>
    <mergeCell ref="BG9:BG12"/>
    <mergeCell ref="BH9:BJ11"/>
    <mergeCell ref="BK9:BK10"/>
    <mergeCell ref="BR9:BS12"/>
    <mergeCell ref="CA9:CB9"/>
    <mergeCell ref="CN19:CN26"/>
    <mergeCell ref="BR20:BS20"/>
    <mergeCell ref="BR21:BS21"/>
    <mergeCell ref="BR22:BS22"/>
    <mergeCell ref="BR23:BS23"/>
    <mergeCell ref="BR24:BS24"/>
    <mergeCell ref="BR25:BS25"/>
    <mergeCell ref="BR26:BS26"/>
    <mergeCell ref="CC9:CE9"/>
    <mergeCell ref="BZ10:BZ11"/>
    <mergeCell ref="CJ10:CP10"/>
    <mergeCell ref="CH36:CH37"/>
    <mergeCell ref="CI36:CI37"/>
    <mergeCell ref="CJ36:CJ37"/>
    <mergeCell ref="CK36:CK37"/>
    <mergeCell ref="CL36:CL37"/>
    <mergeCell ref="CM36:CN36"/>
    <mergeCell ref="CO36:CP36"/>
    <mergeCell ref="BR37:BS37"/>
    <mergeCell ref="BR27:BS27"/>
    <mergeCell ref="BR28:BS28"/>
    <mergeCell ref="BR29:BS29"/>
    <mergeCell ref="BR30:BS30"/>
    <mergeCell ref="BR31:BS31"/>
    <mergeCell ref="BR32:BS32"/>
    <mergeCell ref="BR33:BS33"/>
    <mergeCell ref="BR34:BS34"/>
    <mergeCell ref="BR35:BS35"/>
    <mergeCell ref="CF38:CG38"/>
    <mergeCell ref="CF39:CG39"/>
    <mergeCell ref="CF40:CG40"/>
    <mergeCell ref="BG42:BJ42"/>
    <mergeCell ref="BK42:BL42"/>
    <mergeCell ref="BM42:BP42"/>
    <mergeCell ref="BQ42:BR42"/>
    <mergeCell ref="BG43:BJ43"/>
    <mergeCell ref="BK43:BL43"/>
    <mergeCell ref="BM43:BP43"/>
    <mergeCell ref="BQ43:BR43"/>
    <mergeCell ref="BW51:BX51"/>
    <mergeCell ref="BG45:BJ45"/>
    <mergeCell ref="BK45:BL45"/>
    <mergeCell ref="BM45:BP45"/>
    <mergeCell ref="BQ45:BR45"/>
    <mergeCell ref="BV45:BY45"/>
    <mergeCell ref="BG46:BJ46"/>
    <mergeCell ref="BK46:BL46"/>
    <mergeCell ref="BM46:BP46"/>
    <mergeCell ref="BQ46:BR46"/>
    <mergeCell ref="AF40:AG40"/>
    <mergeCell ref="AF39:AG39"/>
    <mergeCell ref="AF38:AG38"/>
    <mergeCell ref="H5:L5"/>
    <mergeCell ref="BM47:BR48"/>
    <mergeCell ref="BG48:BJ48"/>
    <mergeCell ref="BK48:BL48"/>
    <mergeCell ref="BG49:BJ49"/>
    <mergeCell ref="BK49:BL49"/>
    <mergeCell ref="BM49:BP49"/>
    <mergeCell ref="BQ49:BR49"/>
    <mergeCell ref="BR36:BS36"/>
    <mergeCell ref="BR13:BS13"/>
    <mergeCell ref="BR14:BS14"/>
    <mergeCell ref="BR15:BS15"/>
    <mergeCell ref="BR16:BS16"/>
    <mergeCell ref="BR17:BS17"/>
    <mergeCell ref="BR18:BS18"/>
    <mergeCell ref="BR19:BS19"/>
    <mergeCell ref="BL10:BL11"/>
    <mergeCell ref="BM10:BM11"/>
    <mergeCell ref="BN10:BO10"/>
    <mergeCell ref="BF9:BF12"/>
    <mergeCell ref="AO36:AP36"/>
  </mergeCells>
  <phoneticPr fontId="58"/>
  <dataValidations count="12">
    <dataValidation type="list" allowBlank="1" showInputMessage="1" showErrorMessage="1" sqref="BM7" xr:uid="{00000000-0002-0000-1200-000000000000}">
      <formula1>$AQ$12:$AQ$14</formula1>
    </dataValidation>
    <dataValidation type="list" allowBlank="1" showInputMessage="1" showErrorMessage="1" sqref="BF13:BF37 B13:B37" xr:uid="{00000000-0002-0000-1200-000001000000}">
      <formula1>$AG$12:$AG$14</formula1>
    </dataValidation>
    <dataValidation type="list" allowBlank="1" showInputMessage="1" showErrorMessage="1" sqref="C7 BG7" xr:uid="{00000000-0002-0000-1200-000002000000}">
      <formula1>$AI$12:$AI$13</formula1>
    </dataValidation>
    <dataValidation type="list" allowBlank="1" showInputMessage="1" showErrorMessage="1" sqref="F7 BJ7" xr:uid="{00000000-0002-0000-1200-000003000000}">
      <formula1>$AJ$12:$AJ$13</formula1>
    </dataValidation>
    <dataValidation type="list" allowBlank="1" showInputMessage="1" showErrorMessage="1" sqref="G7 BK7" xr:uid="{00000000-0002-0000-1200-000004000000}">
      <formula1>$AM$12:$AM$13</formula1>
    </dataValidation>
    <dataValidation type="list" allowBlank="1" showInputMessage="1" showErrorMessage="1" sqref="BN7" xr:uid="{00000000-0002-0000-1200-000005000000}">
      <formula1>$AT$12:$AT$14</formula1>
    </dataValidation>
    <dataValidation type="list" allowBlank="1" showInputMessage="1" showErrorMessage="1" sqref="BO7:BP7" xr:uid="{00000000-0002-0000-1200-000006000000}">
      <formula1>$AV$12:$AV$13</formula1>
    </dataValidation>
    <dataValidation type="list" allowBlank="1" showInputMessage="1" showErrorMessage="1" sqref="BK3:BM3" xr:uid="{00000000-0002-0000-1200-000007000000}">
      <formula1>$AG$19:$AG$24</formula1>
    </dataValidation>
    <dataValidation type="list" allowBlank="1" showInputMessage="1" showErrorMessage="1" sqref="BI13:BI37 E13:E37" xr:uid="{00000000-0002-0000-1200-000008000000}">
      <formula1>$AH$12:$AH$14</formula1>
    </dataValidation>
    <dataValidation type="list" allowBlank="1" showInputMessage="1" showErrorMessage="1" sqref="G3:I3" xr:uid="{00000000-0002-0000-1200-000009000000}">
      <formula1>$AG$19:$AG$22</formula1>
    </dataValidation>
    <dataValidation type="list" allowBlank="1" showInputMessage="1" showErrorMessage="1" sqref="K7" xr:uid="{947CD7EA-D2F3-484B-AE1C-7A927A2D810B}">
      <formula1>$AQ$12:$AQ$13</formula1>
    </dataValidation>
    <dataValidation type="list" allowBlank="1" showInputMessage="1" showErrorMessage="1" sqref="L7" xr:uid="{E1F1A80D-B2AA-479E-99E8-093E57B7240A}">
      <formula1>$AT$12:$AT$13</formula1>
    </dataValidation>
  </dataValidations>
  <pageMargins left="0.70866141732283472" right="0.70866141732283472" top="0.74803149606299213" bottom="0.15748031496062992" header="0.31496062992125984" footer="0.31496062992125984"/>
  <pageSetup paperSize="8" scale="91" orientation="landscape" blackAndWhite="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0">
    <tabColor rgb="FFFF0000"/>
  </sheetPr>
  <dimension ref="A1:AY53"/>
  <sheetViews>
    <sheetView showZeros="0" view="pageBreakPreview" zoomScaleNormal="100" zoomScaleSheetLayoutView="100" workbookViewId="0">
      <selection activeCell="C7" sqref="C7 AG28:AK32"/>
    </sheetView>
  </sheetViews>
  <sheetFormatPr defaultColWidth="8.88671875" defaultRowHeight="13.2"/>
  <cols>
    <col min="1" max="1" width="2.21875" style="299" customWidth="1"/>
    <col min="2" max="2" width="11.21875" style="299" customWidth="1"/>
    <col min="3" max="3" width="20.77734375" style="299" customWidth="1"/>
    <col min="4" max="9" width="13.77734375" style="299" customWidth="1"/>
    <col min="10" max="11" width="16.33203125" style="299" customWidth="1"/>
    <col min="12" max="14" width="13.77734375" style="299" customWidth="1"/>
    <col min="15" max="15" width="20.77734375" style="299" customWidth="1"/>
    <col min="16" max="16" width="2.44140625" style="299" customWidth="1"/>
    <col min="17" max="17" width="5.6640625" style="299" customWidth="1"/>
    <col min="18" max="18" width="13.21875" style="299" customWidth="1"/>
    <col min="19" max="19" width="12.44140625" style="299" customWidth="1"/>
    <col min="20" max="20" width="12.109375" style="299" customWidth="1"/>
    <col min="21" max="21" width="10.6640625" style="299" customWidth="1"/>
    <col min="22" max="25" width="12.21875" style="299" customWidth="1"/>
    <col min="26" max="26" width="13.21875" style="299" customWidth="1"/>
    <col min="27" max="28" width="12.88671875" style="299" customWidth="1"/>
    <col min="29" max="29" width="12.109375" style="299" customWidth="1"/>
    <col min="30" max="31" width="12.88671875" style="299" customWidth="1"/>
    <col min="32" max="33" width="8.88671875" style="299" customWidth="1"/>
    <col min="34" max="41" width="15.77734375" style="368" customWidth="1"/>
    <col min="42" max="42" width="11.33203125" style="368" customWidth="1"/>
    <col min="43" max="43" width="16.109375" style="368" customWidth="1"/>
    <col min="44" max="48" width="11.33203125" style="368" customWidth="1"/>
    <col min="49" max="49" width="11.77734375" style="368" customWidth="1"/>
    <col min="50" max="50" width="11.77734375" style="299" customWidth="1"/>
    <col min="51" max="51" width="10.44140625" style="299" bestFit="1" customWidth="1"/>
    <col min="52" max="16384" width="8.88671875" style="299"/>
  </cols>
  <sheetData>
    <row r="1" spans="1:51">
      <c r="C1" s="127" t="s">
        <v>2601</v>
      </c>
      <c r="G1" s="1002"/>
      <c r="H1" s="1002"/>
      <c r="I1" s="1002"/>
    </row>
    <row r="2" spans="1:51" ht="7.2" customHeight="1" thickBot="1"/>
    <row r="3" spans="1:51" ht="13.8" thickBot="1">
      <c r="C3" s="299" t="s">
        <v>2526</v>
      </c>
      <c r="G3" s="1032"/>
      <c r="H3" s="1033"/>
      <c r="I3" s="1034"/>
      <c r="AG3" s="309" t="s">
        <v>2470</v>
      </c>
      <c r="AH3" s="371"/>
      <c r="AI3" s="371"/>
      <c r="AJ3" s="371"/>
      <c r="AL3" s="309" t="s">
        <v>2473</v>
      </c>
      <c r="AM3" s="371"/>
      <c r="AN3" s="371" t="s">
        <v>2476</v>
      </c>
      <c r="AO3" s="371" t="str">
        <f>IF(H7="","",H7)</f>
        <v/>
      </c>
    </row>
    <row r="4" spans="1:51" ht="7.2" customHeight="1">
      <c r="AG4" s="309"/>
      <c r="AH4" s="371"/>
      <c r="AI4" s="371"/>
      <c r="AJ4" s="371"/>
      <c r="AL4" s="309"/>
      <c r="AM4" s="371"/>
      <c r="AN4" s="371"/>
      <c r="AO4" s="371"/>
    </row>
    <row r="5" spans="1:51" ht="24" customHeight="1">
      <c r="B5" s="1006" t="s">
        <v>2420</v>
      </c>
      <c r="C5" s="317" t="s">
        <v>2421</v>
      </c>
      <c r="D5" s="317"/>
      <c r="E5" s="317"/>
      <c r="F5" s="317"/>
      <c r="G5" s="949" t="s">
        <v>2422</v>
      </c>
      <c r="H5" s="950"/>
      <c r="I5" s="950"/>
      <c r="J5" s="950"/>
      <c r="K5" s="951"/>
      <c r="L5" s="493" t="s">
        <v>2616</v>
      </c>
      <c r="M5" s="493" t="s">
        <v>2269</v>
      </c>
      <c r="N5" s="493" t="s">
        <v>2393</v>
      </c>
      <c r="O5" s="494" t="s">
        <v>2270</v>
      </c>
      <c r="AC5" s="368"/>
      <c r="AF5" s="368"/>
      <c r="AG5" s="371" t="s">
        <v>2467</v>
      </c>
      <c r="AH5" s="495" t="e">
        <f>VLOOKUP(E7,AJ12:AP13,5,FALSE)</f>
        <v>#N/A</v>
      </c>
      <c r="AI5" s="371"/>
      <c r="AJ5" s="371"/>
      <c r="AL5" s="371" t="s">
        <v>2474</v>
      </c>
      <c r="AM5" s="495" t="e">
        <f>VLOOKUP(K7,AT12:AW18,2,FALSE)</f>
        <v>#N/A</v>
      </c>
      <c r="AN5" s="371"/>
      <c r="AO5" s="371"/>
      <c r="AV5" s="299"/>
      <c r="AW5" s="299"/>
    </row>
    <row r="6" spans="1:51" ht="15" customHeight="1">
      <c r="B6" s="991"/>
      <c r="C6" s="309" t="s">
        <v>2249</v>
      </c>
      <c r="D6" s="496" t="s">
        <v>2423</v>
      </c>
      <c r="E6" s="497" t="s">
        <v>2455</v>
      </c>
      <c r="F6" s="497" t="s">
        <v>2512</v>
      </c>
      <c r="G6" s="559" t="s">
        <v>2587</v>
      </c>
      <c r="H6" s="559" t="s">
        <v>2586</v>
      </c>
      <c r="I6" s="371" t="s">
        <v>2520</v>
      </c>
      <c r="J6" s="497" t="s">
        <v>2455</v>
      </c>
      <c r="K6" s="497" t="s">
        <v>2456</v>
      </c>
      <c r="L6" s="563" t="s">
        <v>2458</v>
      </c>
      <c r="M6" s="1048"/>
      <c r="N6" s="1048"/>
      <c r="O6" s="1050">
        <f>IFERROR(ROUNDDOWN(((AA42-L38)/(M6-N6)),1),0)</f>
        <v>0</v>
      </c>
      <c r="P6" s="313"/>
      <c r="Q6" s="313"/>
      <c r="R6" s="597"/>
      <c r="S6" s="955" t="s">
        <v>2493</v>
      </c>
      <c r="T6" s="1047"/>
      <c r="U6" s="1047"/>
      <c r="V6" s="1047"/>
      <c r="W6" s="1047"/>
      <c r="X6" s="1047"/>
      <c r="Y6" s="1047"/>
      <c r="Z6" s="1047"/>
      <c r="AA6" s="1047"/>
      <c r="AB6" s="368"/>
      <c r="AC6" s="368"/>
      <c r="AE6" s="368"/>
      <c r="AF6" s="368"/>
      <c r="AG6" s="371" t="s">
        <v>2405</v>
      </c>
      <c r="AH6" s="371">
        <f>E7</f>
        <v>0</v>
      </c>
      <c r="AI6" s="371">
        <f>IF(AH6="1/2",1,2)</f>
        <v>2</v>
      </c>
      <c r="AJ6" s="371">
        <f>IF(AH6="1/2",2,3)</f>
        <v>3</v>
      </c>
      <c r="AL6" s="371" t="s">
        <v>2405</v>
      </c>
      <c r="AM6" s="371">
        <f>J7</f>
        <v>0</v>
      </c>
      <c r="AN6" s="371">
        <f>IF(AM6="3/4",3,2)</f>
        <v>2</v>
      </c>
      <c r="AO6" s="371">
        <f>IF(AM6="3/4",4,3)</f>
        <v>3</v>
      </c>
      <c r="AU6" s="299"/>
      <c r="AV6" s="299"/>
      <c r="AW6" s="299"/>
    </row>
    <row r="7" spans="1:51">
      <c r="B7" s="318"/>
      <c r="C7" s="511"/>
      <c r="D7" s="595" t="str">
        <f>IFERROR(VLOOKUP(C7,AG28:AH32,2,FALSE),"")</f>
        <v/>
      </c>
      <c r="E7" s="319"/>
      <c r="F7" s="498" t="str">
        <f>IFERROR(VLOOKUP(C7,AG28:AI32,3,FALSE),"")</f>
        <v/>
      </c>
      <c r="G7" s="560" t="str">
        <f>IFERROR(VLOOKUP(C7,AG28:AJ32,4,FALSE),"")</f>
        <v/>
      </c>
      <c r="H7" s="560" t="str">
        <f>IFERROR(VLOOKUP(C7,AG28:AK32,5,FALSE),"")</f>
        <v/>
      </c>
      <c r="I7" s="570" t="str">
        <f>IF(G7="","",H7/G7)</f>
        <v/>
      </c>
      <c r="J7" s="319"/>
      <c r="K7" s="512"/>
      <c r="L7" s="599" t="str">
        <f>IFERROR(IF(AI7=200000000,"2億円","1億円"),"")</f>
        <v>1億円</v>
      </c>
      <c r="M7" s="1049"/>
      <c r="N7" s="1049"/>
      <c r="O7" s="1051"/>
      <c r="P7" s="313"/>
      <c r="Q7" s="313"/>
      <c r="R7" s="598"/>
      <c r="S7" s="1047"/>
      <c r="T7" s="1047"/>
      <c r="U7" s="1047"/>
      <c r="V7" s="1047"/>
      <c r="W7" s="1047"/>
      <c r="X7" s="1047"/>
      <c r="Y7" s="1047"/>
      <c r="Z7" s="1047"/>
      <c r="AA7" s="1047"/>
      <c r="AB7" s="368"/>
      <c r="AC7" s="368"/>
      <c r="AF7" s="368"/>
      <c r="AG7" s="371" t="s">
        <v>2469</v>
      </c>
      <c r="AH7" s="495">
        <f>IFERROR(G7/D7,0)</f>
        <v>0</v>
      </c>
      <c r="AI7" s="495">
        <f>IF(AND(AH7&gt;=1,AH7&lt;=5),AP13,AP12)</f>
        <v>100000000</v>
      </c>
      <c r="AJ7" s="371"/>
      <c r="AL7" s="371" t="s">
        <v>2469</v>
      </c>
      <c r="AM7" s="495" t="e">
        <f>VLOOKUP(K7,AT12:AW18,4,FALSE)</f>
        <v>#N/A</v>
      </c>
      <c r="AN7" s="371"/>
      <c r="AO7" s="371"/>
      <c r="AU7" s="299"/>
      <c r="AV7" s="299"/>
      <c r="AW7" s="299"/>
    </row>
    <row r="8" spans="1:51" ht="6.6" customHeight="1">
      <c r="S8" s="1047"/>
      <c r="T8" s="1047"/>
      <c r="U8" s="1047"/>
      <c r="V8" s="1047"/>
      <c r="W8" s="1047"/>
      <c r="X8" s="1047"/>
      <c r="Y8" s="1047"/>
      <c r="Z8" s="1047"/>
      <c r="AA8" s="1047"/>
    </row>
    <row r="9" spans="1:51" s="300" customFormat="1" ht="15" customHeight="1">
      <c r="A9" s="299"/>
      <c r="B9" s="967" t="s">
        <v>2447</v>
      </c>
      <c r="C9" s="1010" t="s">
        <v>2424</v>
      </c>
      <c r="D9" s="1011" t="s">
        <v>2255</v>
      </c>
      <c r="E9" s="1012"/>
      <c r="F9" s="1012"/>
      <c r="G9" s="967" t="s">
        <v>2263</v>
      </c>
      <c r="H9" s="333" t="s">
        <v>2264</v>
      </c>
      <c r="I9" s="334"/>
      <c r="J9" s="334"/>
      <c r="K9" s="334"/>
      <c r="L9" s="334"/>
      <c r="M9" s="334"/>
      <c r="N9" s="1011" t="s">
        <v>2265</v>
      </c>
      <c r="O9" s="1042"/>
      <c r="P9" s="499"/>
      <c r="Q9" s="499"/>
      <c r="AA9" s="995" t="s">
        <v>2495</v>
      </c>
      <c r="AB9" s="997"/>
      <c r="AC9" s="995" t="s">
        <v>2494</v>
      </c>
      <c r="AD9" s="996"/>
      <c r="AE9" s="997"/>
      <c r="AH9" s="368"/>
      <c r="AI9" s="368"/>
      <c r="AJ9" s="368"/>
      <c r="AK9" s="368"/>
      <c r="AL9" s="368"/>
      <c r="AM9" s="368"/>
      <c r="AN9" s="368"/>
      <c r="AO9" s="368"/>
      <c r="AP9" s="368"/>
      <c r="AQ9" s="368"/>
      <c r="AR9" s="368"/>
      <c r="AS9" s="368"/>
      <c r="AT9" s="368"/>
      <c r="AU9" s="368"/>
      <c r="AV9" s="368"/>
      <c r="AW9" s="368"/>
    </row>
    <row r="10" spans="1:51" s="300" customFormat="1" ht="19.8" customHeight="1">
      <c r="A10" s="299"/>
      <c r="B10" s="967"/>
      <c r="C10" s="1010"/>
      <c r="D10" s="1013"/>
      <c r="E10" s="1014"/>
      <c r="F10" s="1014"/>
      <c r="G10" s="1017"/>
      <c r="H10" s="964" t="s">
        <v>2246</v>
      </c>
      <c r="I10" s="965" t="s">
        <v>2247</v>
      </c>
      <c r="J10" s="967" t="s">
        <v>2425</v>
      </c>
      <c r="K10" s="967"/>
      <c r="L10" s="369" t="s">
        <v>2426</v>
      </c>
      <c r="M10" s="335" t="s">
        <v>2422</v>
      </c>
      <c r="N10" s="1043"/>
      <c r="O10" s="1044"/>
      <c r="R10" s="305"/>
      <c r="S10" s="305"/>
      <c r="T10" s="301" t="s">
        <v>2427</v>
      </c>
      <c r="U10" s="301"/>
      <c r="V10" s="995" t="s">
        <v>2620</v>
      </c>
      <c r="W10" s="996"/>
      <c r="X10" s="996"/>
      <c r="Y10" s="997"/>
      <c r="Z10" s="965" t="s">
        <v>2496</v>
      </c>
      <c r="AA10" s="301" t="s">
        <v>2426</v>
      </c>
      <c r="AB10" s="301" t="s">
        <v>2422</v>
      </c>
      <c r="AC10" s="301" t="s">
        <v>2482</v>
      </c>
      <c r="AD10" s="301" t="s">
        <v>2426</v>
      </c>
      <c r="AE10" s="301" t="s">
        <v>2422</v>
      </c>
      <c r="AG10" s="371"/>
      <c r="AH10" s="371"/>
      <c r="AI10" s="371"/>
      <c r="AJ10" s="949" t="s">
        <v>2446</v>
      </c>
      <c r="AK10" s="950"/>
      <c r="AL10" s="950"/>
      <c r="AM10" s="998"/>
      <c r="AN10" s="998"/>
      <c r="AO10" s="998"/>
      <c r="AP10" s="660"/>
      <c r="AQ10" s="968" t="s">
        <v>2395</v>
      </c>
      <c r="AR10" s="968"/>
      <c r="AS10" s="968"/>
      <c r="AT10" s="801"/>
      <c r="AU10" s="801"/>
      <c r="AV10" s="801"/>
      <c r="AW10" s="999"/>
    </row>
    <row r="11" spans="1:51" s="300" customFormat="1" ht="42" customHeight="1">
      <c r="A11" s="299"/>
      <c r="B11" s="967"/>
      <c r="C11" s="1010"/>
      <c r="D11" s="1015"/>
      <c r="E11" s="1016"/>
      <c r="F11" s="1016"/>
      <c r="G11" s="320" t="s">
        <v>2256</v>
      </c>
      <c r="H11" s="964"/>
      <c r="I11" s="966"/>
      <c r="J11" s="321" t="s">
        <v>2428</v>
      </c>
      <c r="K11" s="321" t="s">
        <v>2429</v>
      </c>
      <c r="L11" s="369" t="s">
        <v>2271</v>
      </c>
      <c r="M11" s="335" t="s">
        <v>2271</v>
      </c>
      <c r="N11" s="1043"/>
      <c r="O11" s="1044"/>
      <c r="R11" s="305"/>
      <c r="S11" s="303" t="s">
        <v>2460</v>
      </c>
      <c r="T11" s="301" t="s">
        <v>2428</v>
      </c>
      <c r="U11" s="303" t="s">
        <v>2429</v>
      </c>
      <c r="V11" s="571" t="s">
        <v>2621</v>
      </c>
      <c r="W11" s="571" t="s">
        <v>2622</v>
      </c>
      <c r="X11" s="571" t="s">
        <v>2623</v>
      </c>
      <c r="Y11" s="571" t="s">
        <v>2624</v>
      </c>
      <c r="Z11" s="966"/>
      <c r="AA11" s="304" t="s">
        <v>2430</v>
      </c>
      <c r="AB11" s="304" t="s">
        <v>2430</v>
      </c>
      <c r="AC11" s="304" t="s">
        <v>2430</v>
      </c>
      <c r="AD11" s="304" t="s">
        <v>2430</v>
      </c>
      <c r="AE11" s="304" t="s">
        <v>2430</v>
      </c>
      <c r="AG11" s="370" t="s">
        <v>2439</v>
      </c>
      <c r="AH11" s="370" t="s">
        <v>2454</v>
      </c>
      <c r="AI11" s="370" t="s">
        <v>2442</v>
      </c>
      <c r="AJ11" s="339" t="s">
        <v>2443</v>
      </c>
      <c r="AK11" s="339"/>
      <c r="AL11" s="339"/>
      <c r="AM11" s="1000" t="s">
        <v>2444</v>
      </c>
      <c r="AN11" s="633"/>
      <c r="AO11" s="949" t="s">
        <v>2445</v>
      </c>
      <c r="AP11" s="660"/>
      <c r="AQ11" s="370" t="s">
        <v>2443</v>
      </c>
      <c r="AR11" s="370"/>
      <c r="AS11" s="370"/>
      <c r="AT11" s="992" t="s">
        <v>2444</v>
      </c>
      <c r="AU11" s="1001"/>
      <c r="AV11" s="968" t="s">
        <v>2445</v>
      </c>
      <c r="AW11" s="999"/>
    </row>
    <row r="12" spans="1:51" s="300" customFormat="1" ht="22.2" customHeight="1">
      <c r="A12" s="299"/>
      <c r="B12" s="967"/>
      <c r="C12" s="1010"/>
      <c r="D12" s="322" t="s">
        <v>2266</v>
      </c>
      <c r="E12" s="369" t="s">
        <v>2431</v>
      </c>
      <c r="F12" s="369" t="s">
        <v>2516</v>
      </c>
      <c r="G12" s="369" t="s">
        <v>2516</v>
      </c>
      <c r="H12" s="369" t="s">
        <v>2516</v>
      </c>
      <c r="I12" s="369" t="s">
        <v>2516</v>
      </c>
      <c r="J12" s="369" t="s">
        <v>2432</v>
      </c>
      <c r="K12" s="369" t="s">
        <v>2433</v>
      </c>
      <c r="L12" s="369" t="s">
        <v>2516</v>
      </c>
      <c r="M12" s="369" t="s">
        <v>2516</v>
      </c>
      <c r="N12" s="1045"/>
      <c r="O12" s="1046"/>
      <c r="P12" s="305"/>
      <c r="Q12" s="305"/>
      <c r="R12" s="305"/>
      <c r="S12" s="301" t="s">
        <v>2461</v>
      </c>
      <c r="T12" s="301" t="s">
        <v>2434</v>
      </c>
      <c r="U12" s="301" t="s">
        <v>2434</v>
      </c>
      <c r="V12" s="302" t="s">
        <v>2267</v>
      </c>
      <c r="W12" s="302" t="s">
        <v>2267</v>
      </c>
      <c r="X12" s="302" t="s">
        <v>2267</v>
      </c>
      <c r="Y12" s="302" t="s">
        <v>2267</v>
      </c>
      <c r="Z12" s="369" t="s">
        <v>2267</v>
      </c>
      <c r="AA12" s="302" t="s">
        <v>2267</v>
      </c>
      <c r="AB12" s="302" t="s">
        <v>2267</v>
      </c>
      <c r="AC12" s="302" t="s">
        <v>2267</v>
      </c>
      <c r="AD12" s="302" t="s">
        <v>2267</v>
      </c>
      <c r="AE12" s="302" t="s">
        <v>2267</v>
      </c>
      <c r="AF12" s="306"/>
      <c r="AG12" s="314" t="s">
        <v>2448</v>
      </c>
      <c r="AH12" s="314" t="s">
        <v>2462</v>
      </c>
      <c r="AI12" s="314" t="s">
        <v>2440</v>
      </c>
      <c r="AJ12" s="315" t="s">
        <v>2406</v>
      </c>
      <c r="AK12" s="315" t="s">
        <v>2391</v>
      </c>
      <c r="AL12" s="315" t="s">
        <v>2404</v>
      </c>
      <c r="AM12" s="315" t="s">
        <v>2451</v>
      </c>
      <c r="AN12" s="500">
        <v>150000</v>
      </c>
      <c r="AO12" s="315" t="s">
        <v>2584</v>
      </c>
      <c r="AP12" s="500">
        <v>100000000</v>
      </c>
      <c r="AQ12" s="315" t="s">
        <v>2402</v>
      </c>
      <c r="AR12" s="315" t="s">
        <v>2404</v>
      </c>
      <c r="AS12" s="315" t="s">
        <v>2403</v>
      </c>
      <c r="AT12" s="315" t="s">
        <v>2588</v>
      </c>
      <c r="AU12" s="500">
        <v>130000</v>
      </c>
      <c r="AV12" s="315" t="s">
        <v>2584</v>
      </c>
      <c r="AW12" s="500">
        <v>200000000</v>
      </c>
      <c r="AX12" s="368"/>
      <c r="AY12" s="596"/>
    </row>
    <row r="13" spans="1:51" ht="19.95" customHeight="1">
      <c r="B13" s="482"/>
      <c r="C13" s="272"/>
      <c r="D13" s="483"/>
      <c r="E13" s="482"/>
      <c r="F13" s="273"/>
      <c r="G13" s="273"/>
      <c r="H13" s="273"/>
      <c r="I13" s="501" t="str">
        <f>IF(D$7="","",SUM(AA13:AB13,AD13:AE13))</f>
        <v/>
      </c>
      <c r="J13" s="489"/>
      <c r="K13" s="489"/>
      <c r="L13" s="359" t="str">
        <f>IF($D$7="","",(AA13+AD13)*$AI$6/$AJ$6)</f>
        <v/>
      </c>
      <c r="M13" s="359" t="str">
        <f>IF($D$7="","",(AB13+AE13)*$AN$6/$AO$6)</f>
        <v/>
      </c>
      <c r="N13" s="1026"/>
      <c r="O13" s="1052"/>
      <c r="S13" s="309">
        <f>SUM(J13:K13)</f>
        <v>0</v>
      </c>
      <c r="T13" s="330" t="str">
        <f>IFERROR((J13/S13),"")</f>
        <v/>
      </c>
      <c r="U13" s="352" t="str">
        <f>IFERROR((1-T13),"")</f>
        <v/>
      </c>
      <c r="V13" s="341">
        <f>IF(E13="発電設備",H13,0)</f>
        <v>0</v>
      </c>
      <c r="W13" s="341">
        <f>IF(E13="共通設備",ROUNDDOWN(H13*T13,0),0)</f>
        <v>0</v>
      </c>
      <c r="X13" s="341">
        <f>IF(E13="蓄電池",H13*$I$7,0)</f>
        <v>0</v>
      </c>
      <c r="Y13" s="341">
        <f>IF(E13="共通設備",(H13-ROUNDDOWN(H13*T13,0))*$I$7,0)</f>
        <v>0</v>
      </c>
      <c r="Z13" s="502">
        <f t="shared" ref="Z13:Z37" si="0">H13-G13</f>
        <v>0</v>
      </c>
      <c r="AA13" s="337">
        <f t="shared" ref="AA13:AA37" si="1">IF(E13="発電設備",Z13,0)</f>
        <v>0</v>
      </c>
      <c r="AB13" s="337">
        <f t="shared" ref="AB13:AB37" si="2">IF(E13="蓄電池",Z13*$I$7,0)</f>
        <v>0</v>
      </c>
      <c r="AC13" s="337" t="str">
        <f t="shared" ref="AC13:AC37" si="3">IF(E13="共通設備",Z13,"")</f>
        <v/>
      </c>
      <c r="AD13" s="503">
        <f t="shared" ref="AD13:AD37" si="4">IF(AC13="",0,ROUNDDOWN(AC13*T13,0))</f>
        <v>0</v>
      </c>
      <c r="AE13" s="503">
        <f>IF(AC13="",0,(AC13-AD13)*$I$7)</f>
        <v>0</v>
      </c>
      <c r="AG13" s="314" t="s">
        <v>2449</v>
      </c>
      <c r="AH13" s="314" t="s">
        <v>2395</v>
      </c>
      <c r="AI13" s="314" t="s">
        <v>2441</v>
      </c>
      <c r="AJ13" s="315" t="s">
        <v>2402</v>
      </c>
      <c r="AK13" s="315" t="s">
        <v>2404</v>
      </c>
      <c r="AL13" s="315" t="s">
        <v>2403</v>
      </c>
      <c r="AM13" s="315" t="s">
        <v>2394</v>
      </c>
      <c r="AN13" s="500">
        <v>200000</v>
      </c>
      <c r="AO13" s="315" t="s">
        <v>2584</v>
      </c>
      <c r="AP13" s="500">
        <v>200000000</v>
      </c>
      <c r="AQ13" s="315" t="s">
        <v>2407</v>
      </c>
      <c r="AR13" s="315" t="s">
        <v>2403</v>
      </c>
      <c r="AS13" s="315" t="s">
        <v>2475</v>
      </c>
      <c r="AT13" s="315" t="s">
        <v>2483</v>
      </c>
      <c r="AU13" s="500">
        <v>150000</v>
      </c>
      <c r="AV13" s="315" t="s">
        <v>2584</v>
      </c>
      <c r="AW13" s="500">
        <v>200000000</v>
      </c>
      <c r="AX13" s="368"/>
      <c r="AY13" s="596"/>
    </row>
    <row r="14" spans="1:51" ht="19.95" customHeight="1">
      <c r="B14" s="482"/>
      <c r="C14" s="294"/>
      <c r="D14" s="483"/>
      <c r="E14" s="482"/>
      <c r="F14" s="274"/>
      <c r="G14" s="273"/>
      <c r="H14" s="274"/>
      <c r="I14" s="501" t="str">
        <f t="shared" ref="I14:I37" si="5">IF(D$7="","",SUM(AA14:AB14,AD14:AE14))</f>
        <v/>
      </c>
      <c r="J14" s="489"/>
      <c r="K14" s="489"/>
      <c r="L14" s="359" t="str">
        <f t="shared" ref="L14:L37" si="6">IF($D$7="","",(AA14+AD14)*$AI$6/$AJ$6)</f>
        <v/>
      </c>
      <c r="M14" s="359" t="str">
        <f t="shared" ref="M14:M37" si="7">IF($D$7="","",(AB14+AE14)*$AN$6/$AO$6)</f>
        <v/>
      </c>
      <c r="N14" s="1026"/>
      <c r="O14" s="1052"/>
      <c r="S14" s="309">
        <f t="shared" ref="S14:S37" si="8">SUM(J14:K14)</f>
        <v>0</v>
      </c>
      <c r="T14" s="330" t="str">
        <f t="shared" ref="T14:T37" si="9">IFERROR((J14/S14),"")</f>
        <v/>
      </c>
      <c r="U14" s="352" t="str">
        <f t="shared" ref="U14:U37" si="10">IFERROR((1-T14),"")</f>
        <v/>
      </c>
      <c r="V14" s="341">
        <f t="shared" ref="V14:V37" si="11">IF(E14="発電設備",H14,0)</f>
        <v>0</v>
      </c>
      <c r="W14" s="341">
        <f t="shared" ref="W14:W37" si="12">IF(E14="共通設備",ROUNDDOWN(H14*T14,0),0)</f>
        <v>0</v>
      </c>
      <c r="X14" s="341">
        <f t="shared" ref="X14:X37" si="13">IF(E14="蓄電池",H14*$I$7,0)</f>
        <v>0</v>
      </c>
      <c r="Y14" s="341">
        <f>IF(E14="共通設備",(H14-ROUNDDOWN(H14*T14,0))*$I$7,0)</f>
        <v>0</v>
      </c>
      <c r="Z14" s="502">
        <f t="shared" si="0"/>
        <v>0</v>
      </c>
      <c r="AA14" s="337">
        <f t="shared" si="1"/>
        <v>0</v>
      </c>
      <c r="AB14" s="337">
        <f t="shared" si="2"/>
        <v>0</v>
      </c>
      <c r="AC14" s="337" t="str">
        <f t="shared" si="3"/>
        <v/>
      </c>
      <c r="AD14" s="503">
        <f t="shared" si="4"/>
        <v>0</v>
      </c>
      <c r="AE14" s="503">
        <f t="shared" ref="AE14:AE37" si="14">IF(AC14="",0,(AC14-AD14)*$I$7)</f>
        <v>0</v>
      </c>
      <c r="AG14" s="314" t="s">
        <v>2450</v>
      </c>
      <c r="AH14" s="314" t="s">
        <v>2463</v>
      </c>
      <c r="AI14" s="314" t="s">
        <v>2440</v>
      </c>
      <c r="AJ14" s="314" t="e">
        <f>(AA38)/(V38+W38)</f>
        <v>#DIV/0!</v>
      </c>
      <c r="AK14" s="315"/>
      <c r="AL14" s="315"/>
      <c r="AM14" s="315"/>
      <c r="AN14" s="315"/>
      <c r="AO14" s="315"/>
      <c r="AP14" s="315"/>
      <c r="AQ14" s="314" t="e">
        <f>(AB38)/(X38+Y38)</f>
        <v>#DIV/0!</v>
      </c>
      <c r="AR14" s="315"/>
      <c r="AS14" s="315"/>
      <c r="AT14" s="315"/>
      <c r="AU14" s="315"/>
      <c r="AV14" s="315"/>
      <c r="AW14" s="309"/>
    </row>
    <row r="15" spans="1:51" ht="19.95" customHeight="1">
      <c r="B15" s="482"/>
      <c r="C15" s="295"/>
      <c r="D15" s="483"/>
      <c r="E15" s="482"/>
      <c r="F15" s="273"/>
      <c r="G15" s="273"/>
      <c r="H15" s="353"/>
      <c r="I15" s="501" t="str">
        <f t="shared" si="5"/>
        <v/>
      </c>
      <c r="J15" s="489"/>
      <c r="K15" s="489"/>
      <c r="L15" s="359" t="str">
        <f t="shared" si="6"/>
        <v/>
      </c>
      <c r="M15" s="359" t="str">
        <f t="shared" si="7"/>
        <v/>
      </c>
      <c r="N15" s="1026"/>
      <c r="O15" s="1052"/>
      <c r="S15" s="309">
        <f t="shared" si="8"/>
        <v>0</v>
      </c>
      <c r="T15" s="330" t="str">
        <f t="shared" si="9"/>
        <v/>
      </c>
      <c r="U15" s="352" t="str">
        <f t="shared" si="10"/>
        <v/>
      </c>
      <c r="V15" s="341">
        <f t="shared" si="11"/>
        <v>0</v>
      </c>
      <c r="W15" s="341">
        <f>IF(E15="共通設備",ROUNDDOWN(H15*T15,0),0)</f>
        <v>0</v>
      </c>
      <c r="X15" s="341">
        <f t="shared" si="13"/>
        <v>0</v>
      </c>
      <c r="Y15" s="341">
        <f>IF(E15="共通設備",(H15-ROUNDDOWN(H15*T15,0))*$I$7,0)</f>
        <v>0</v>
      </c>
      <c r="Z15" s="502">
        <f t="shared" si="0"/>
        <v>0</v>
      </c>
      <c r="AA15" s="337">
        <f t="shared" si="1"/>
        <v>0</v>
      </c>
      <c r="AB15" s="337">
        <f t="shared" si="2"/>
        <v>0</v>
      </c>
      <c r="AC15" s="337" t="str">
        <f t="shared" si="3"/>
        <v/>
      </c>
      <c r="AD15" s="503">
        <f t="shared" si="4"/>
        <v>0</v>
      </c>
      <c r="AE15" s="503">
        <f>IF(AC15="",0,(AC15-AD15)*$I$7)</f>
        <v>0</v>
      </c>
      <c r="AG15" s="314"/>
      <c r="AH15" s="314"/>
      <c r="AI15" s="314" t="s">
        <v>2441</v>
      </c>
      <c r="AJ15" s="315" t="s">
        <v>2391</v>
      </c>
      <c r="AK15" s="315"/>
      <c r="AL15" s="315"/>
      <c r="AM15" s="315"/>
      <c r="AN15" s="315"/>
      <c r="AO15" s="315"/>
      <c r="AP15" s="315"/>
      <c r="AQ15" s="315" t="s">
        <v>2391</v>
      </c>
      <c r="AR15" s="315"/>
      <c r="AS15" s="315"/>
      <c r="AT15" s="315"/>
      <c r="AU15" s="315"/>
      <c r="AV15" s="315"/>
      <c r="AW15" s="309"/>
    </row>
    <row r="16" spans="1:51" ht="19.95" customHeight="1">
      <c r="B16" s="482"/>
      <c r="C16" s="295"/>
      <c r="D16" s="483"/>
      <c r="E16" s="482"/>
      <c r="F16" s="273"/>
      <c r="G16" s="273"/>
      <c r="H16" s="353"/>
      <c r="I16" s="501" t="str">
        <f t="shared" si="5"/>
        <v/>
      </c>
      <c r="J16" s="489"/>
      <c r="K16" s="489"/>
      <c r="L16" s="359" t="str">
        <f t="shared" si="6"/>
        <v/>
      </c>
      <c r="M16" s="359" t="str">
        <f t="shared" si="7"/>
        <v/>
      </c>
      <c r="N16" s="1026"/>
      <c r="O16" s="1052"/>
      <c r="S16" s="309">
        <f t="shared" si="8"/>
        <v>0</v>
      </c>
      <c r="T16" s="330" t="str">
        <f t="shared" si="9"/>
        <v/>
      </c>
      <c r="U16" s="352" t="str">
        <f t="shared" si="10"/>
        <v/>
      </c>
      <c r="V16" s="341">
        <f t="shared" si="11"/>
        <v>0</v>
      </c>
      <c r="W16" s="341">
        <f t="shared" si="12"/>
        <v>0</v>
      </c>
      <c r="X16" s="341">
        <f t="shared" si="13"/>
        <v>0</v>
      </c>
      <c r="Y16" s="341">
        <f t="shared" ref="Y16:Y37" si="15">IF(E16="共通設備",(H16-ROUNDDOWN(H16*T16,0))*$I$7,0)</f>
        <v>0</v>
      </c>
      <c r="Z16" s="502">
        <f t="shared" si="0"/>
        <v>0</v>
      </c>
      <c r="AA16" s="337">
        <f t="shared" si="1"/>
        <v>0</v>
      </c>
      <c r="AB16" s="337">
        <f t="shared" si="2"/>
        <v>0</v>
      </c>
      <c r="AC16" s="337" t="str">
        <f t="shared" si="3"/>
        <v/>
      </c>
      <c r="AD16" s="503">
        <f t="shared" si="4"/>
        <v>0</v>
      </c>
      <c r="AE16" s="503">
        <f t="shared" si="14"/>
        <v>0</v>
      </c>
      <c r="AG16" s="314"/>
      <c r="AH16" s="314"/>
      <c r="AI16" s="322" t="s">
        <v>2492</v>
      </c>
      <c r="AJ16" s="322" t="str">
        <f>IF(B7="あり",AJ14,AJ15)</f>
        <v>1</v>
      </c>
      <c r="AK16" s="315"/>
      <c r="AL16" s="315"/>
      <c r="AM16" s="315"/>
      <c r="AN16" s="315"/>
      <c r="AO16" s="315"/>
      <c r="AP16" s="315"/>
      <c r="AQ16" s="322" t="str">
        <f>IF(B7="あり",AQ14,AQ15)</f>
        <v>1</v>
      </c>
      <c r="AR16" s="315"/>
      <c r="AS16" s="315"/>
      <c r="AT16" s="315"/>
      <c r="AU16" s="315"/>
      <c r="AV16" s="315"/>
      <c r="AW16" s="309"/>
    </row>
    <row r="17" spans="2:49" ht="19.95" customHeight="1">
      <c r="B17" s="482"/>
      <c r="C17" s="295"/>
      <c r="D17" s="483"/>
      <c r="E17" s="482"/>
      <c r="F17" s="273"/>
      <c r="G17" s="273"/>
      <c r="H17" s="353"/>
      <c r="I17" s="501" t="str">
        <f t="shared" si="5"/>
        <v/>
      </c>
      <c r="J17" s="489"/>
      <c r="K17" s="489"/>
      <c r="L17" s="359" t="str">
        <f t="shared" si="6"/>
        <v/>
      </c>
      <c r="M17" s="359" t="str">
        <f t="shared" si="7"/>
        <v/>
      </c>
      <c r="N17" s="1026"/>
      <c r="O17" s="1052"/>
      <c r="S17" s="309">
        <f t="shared" si="8"/>
        <v>0</v>
      </c>
      <c r="T17" s="330" t="str">
        <f t="shared" si="9"/>
        <v/>
      </c>
      <c r="U17" s="352" t="str">
        <f t="shared" si="10"/>
        <v/>
      </c>
      <c r="V17" s="341">
        <f t="shared" si="11"/>
        <v>0</v>
      </c>
      <c r="W17" s="341">
        <f t="shared" si="12"/>
        <v>0</v>
      </c>
      <c r="X17" s="341">
        <f t="shared" si="13"/>
        <v>0</v>
      </c>
      <c r="Y17" s="341">
        <f t="shared" si="15"/>
        <v>0</v>
      </c>
      <c r="Z17" s="502">
        <f t="shared" si="0"/>
        <v>0</v>
      </c>
      <c r="AA17" s="337">
        <f t="shared" si="1"/>
        <v>0</v>
      </c>
      <c r="AB17" s="337">
        <f t="shared" si="2"/>
        <v>0</v>
      </c>
      <c r="AC17" s="337" t="str">
        <f t="shared" si="3"/>
        <v/>
      </c>
      <c r="AD17" s="503">
        <f t="shared" si="4"/>
        <v>0</v>
      </c>
      <c r="AE17" s="503">
        <f t="shared" si="14"/>
        <v>0</v>
      </c>
      <c r="AG17" s="368"/>
      <c r="AW17" s="299"/>
    </row>
    <row r="18" spans="2:49" ht="19.95" customHeight="1">
      <c r="B18" s="482"/>
      <c r="C18" s="295"/>
      <c r="D18" s="483"/>
      <c r="E18" s="482"/>
      <c r="F18" s="273"/>
      <c r="G18" s="273"/>
      <c r="H18" s="353"/>
      <c r="I18" s="501" t="str">
        <f t="shared" si="5"/>
        <v/>
      </c>
      <c r="J18" s="489"/>
      <c r="K18" s="489"/>
      <c r="L18" s="359" t="str">
        <f t="shared" si="6"/>
        <v/>
      </c>
      <c r="M18" s="359" t="str">
        <f t="shared" si="7"/>
        <v/>
      </c>
      <c r="N18" s="1026"/>
      <c r="O18" s="1052"/>
      <c r="S18" s="309">
        <f t="shared" si="8"/>
        <v>0</v>
      </c>
      <c r="T18" s="330" t="str">
        <f t="shared" si="9"/>
        <v/>
      </c>
      <c r="U18" s="352" t="str">
        <f t="shared" si="10"/>
        <v/>
      </c>
      <c r="V18" s="341">
        <f t="shared" si="11"/>
        <v>0</v>
      </c>
      <c r="W18" s="341">
        <f t="shared" si="12"/>
        <v>0</v>
      </c>
      <c r="X18" s="341">
        <f t="shared" si="13"/>
        <v>0</v>
      </c>
      <c r="Y18" s="341">
        <f t="shared" si="15"/>
        <v>0</v>
      </c>
      <c r="Z18" s="502">
        <f t="shared" si="0"/>
        <v>0</v>
      </c>
      <c r="AA18" s="337">
        <f t="shared" si="1"/>
        <v>0</v>
      </c>
      <c r="AB18" s="337">
        <f t="shared" si="2"/>
        <v>0</v>
      </c>
      <c r="AC18" s="337" t="str">
        <f t="shared" si="3"/>
        <v/>
      </c>
      <c r="AD18" s="503">
        <f t="shared" si="4"/>
        <v>0</v>
      </c>
      <c r="AE18" s="503">
        <f t="shared" si="14"/>
        <v>0</v>
      </c>
      <c r="AG18" s="268" t="s">
        <v>2244</v>
      </c>
      <c r="AH18" s="328" t="s">
        <v>2245</v>
      </c>
      <c r="AI18" s="329" t="s">
        <v>2246</v>
      </c>
      <c r="AJ18" s="329" t="s">
        <v>2247</v>
      </c>
      <c r="AK18" s="329" t="s">
        <v>2248</v>
      </c>
      <c r="AL18" s="268" t="s">
        <v>2244</v>
      </c>
      <c r="AM18" s="371"/>
      <c r="AN18" s="370" t="s">
        <v>2472</v>
      </c>
      <c r="AU18" s="299"/>
      <c r="AV18" s="299"/>
      <c r="AW18" s="299"/>
    </row>
    <row r="19" spans="2:49" ht="19.95" customHeight="1">
      <c r="B19" s="482"/>
      <c r="C19" s="295"/>
      <c r="D19" s="483"/>
      <c r="E19" s="482"/>
      <c r="F19" s="273"/>
      <c r="G19" s="273"/>
      <c r="H19" s="353"/>
      <c r="I19" s="501" t="str">
        <f t="shared" si="5"/>
        <v/>
      </c>
      <c r="J19" s="489"/>
      <c r="K19" s="489"/>
      <c r="L19" s="359" t="str">
        <f t="shared" si="6"/>
        <v/>
      </c>
      <c r="M19" s="359" t="str">
        <f t="shared" si="7"/>
        <v/>
      </c>
      <c r="N19" s="1026"/>
      <c r="O19" s="1052"/>
      <c r="S19" s="309">
        <f t="shared" si="8"/>
        <v>0</v>
      </c>
      <c r="T19" s="330" t="str">
        <f t="shared" si="9"/>
        <v/>
      </c>
      <c r="U19" s="352" t="str">
        <f t="shared" si="10"/>
        <v/>
      </c>
      <c r="V19" s="341">
        <f t="shared" si="11"/>
        <v>0</v>
      </c>
      <c r="W19" s="341">
        <f t="shared" si="12"/>
        <v>0</v>
      </c>
      <c r="X19" s="341">
        <f t="shared" si="13"/>
        <v>0</v>
      </c>
      <c r="Y19" s="341">
        <f t="shared" si="15"/>
        <v>0</v>
      </c>
      <c r="Z19" s="502">
        <f t="shared" si="0"/>
        <v>0</v>
      </c>
      <c r="AA19" s="337">
        <f t="shared" si="1"/>
        <v>0</v>
      </c>
      <c r="AB19" s="337">
        <f t="shared" si="2"/>
        <v>0</v>
      </c>
      <c r="AC19" s="337" t="str">
        <f t="shared" si="3"/>
        <v/>
      </c>
      <c r="AD19" s="503">
        <f t="shared" si="4"/>
        <v>0</v>
      </c>
      <c r="AE19" s="503">
        <f t="shared" si="14"/>
        <v>0</v>
      </c>
      <c r="AG19" s="268" t="s">
        <v>2241</v>
      </c>
      <c r="AH19" s="268" t="s">
        <v>2250</v>
      </c>
      <c r="AI19" s="268" t="s">
        <v>2251</v>
      </c>
      <c r="AJ19" s="268" t="s">
        <v>2252</v>
      </c>
      <c r="AK19" s="269" t="s">
        <v>2479</v>
      </c>
      <c r="AL19" s="268" t="s">
        <v>2254</v>
      </c>
      <c r="AM19" s="371">
        <v>5</v>
      </c>
      <c r="AN19" s="968" t="e">
        <f>VLOOKUP(G3,AG19:AM26,7,FALSE)</f>
        <v>#N/A</v>
      </c>
    </row>
    <row r="20" spans="2:49" ht="19.95" customHeight="1">
      <c r="B20" s="482"/>
      <c r="C20" s="295"/>
      <c r="D20" s="483"/>
      <c r="E20" s="482"/>
      <c r="F20" s="273"/>
      <c r="G20" s="273"/>
      <c r="H20" s="353"/>
      <c r="I20" s="501" t="str">
        <f t="shared" si="5"/>
        <v/>
      </c>
      <c r="J20" s="489"/>
      <c r="K20" s="489"/>
      <c r="L20" s="359" t="str">
        <f t="shared" si="6"/>
        <v/>
      </c>
      <c r="M20" s="359" t="str">
        <f t="shared" si="7"/>
        <v/>
      </c>
      <c r="N20" s="1026"/>
      <c r="O20" s="1052"/>
      <c r="S20" s="309">
        <f t="shared" si="8"/>
        <v>0</v>
      </c>
      <c r="T20" s="330" t="str">
        <f t="shared" si="9"/>
        <v/>
      </c>
      <c r="U20" s="352" t="str">
        <f t="shared" si="10"/>
        <v/>
      </c>
      <c r="V20" s="341">
        <f t="shared" si="11"/>
        <v>0</v>
      </c>
      <c r="W20" s="341">
        <f t="shared" si="12"/>
        <v>0</v>
      </c>
      <c r="X20" s="341">
        <f t="shared" si="13"/>
        <v>0</v>
      </c>
      <c r="Y20" s="341">
        <f t="shared" si="15"/>
        <v>0</v>
      </c>
      <c r="Z20" s="502">
        <f t="shared" si="0"/>
        <v>0</v>
      </c>
      <c r="AA20" s="337">
        <f t="shared" si="1"/>
        <v>0</v>
      </c>
      <c r="AB20" s="337">
        <f t="shared" si="2"/>
        <v>0</v>
      </c>
      <c r="AC20" s="337" t="str">
        <f t="shared" si="3"/>
        <v/>
      </c>
      <c r="AD20" s="503">
        <f t="shared" si="4"/>
        <v>0</v>
      </c>
      <c r="AE20" s="503">
        <f t="shared" si="14"/>
        <v>0</v>
      </c>
      <c r="AG20" s="268" t="s">
        <v>2257</v>
      </c>
      <c r="AH20" s="268" t="s">
        <v>2250</v>
      </c>
      <c r="AI20" s="268" t="s">
        <v>2251</v>
      </c>
      <c r="AJ20" s="268" t="s">
        <v>2252</v>
      </c>
      <c r="AK20" s="268" t="s">
        <v>2480</v>
      </c>
      <c r="AL20" s="268" t="s">
        <v>2254</v>
      </c>
      <c r="AM20" s="371">
        <v>5</v>
      </c>
      <c r="AN20" s="1053"/>
    </row>
    <row r="21" spans="2:49" ht="19.95" customHeight="1">
      <c r="B21" s="482"/>
      <c r="C21" s="295"/>
      <c r="D21" s="483"/>
      <c r="E21" s="482"/>
      <c r="F21" s="273"/>
      <c r="G21" s="273"/>
      <c r="H21" s="353"/>
      <c r="I21" s="501" t="str">
        <f t="shared" si="5"/>
        <v/>
      </c>
      <c r="J21" s="489"/>
      <c r="K21" s="489"/>
      <c r="L21" s="359" t="str">
        <f t="shared" si="6"/>
        <v/>
      </c>
      <c r="M21" s="359" t="str">
        <f t="shared" si="7"/>
        <v/>
      </c>
      <c r="N21" s="1026"/>
      <c r="O21" s="1052"/>
      <c r="S21" s="309">
        <f t="shared" si="8"/>
        <v>0</v>
      </c>
      <c r="T21" s="330" t="str">
        <f t="shared" si="9"/>
        <v/>
      </c>
      <c r="U21" s="352" t="str">
        <f t="shared" si="10"/>
        <v/>
      </c>
      <c r="V21" s="341">
        <f t="shared" si="11"/>
        <v>0</v>
      </c>
      <c r="W21" s="341">
        <f t="shared" si="12"/>
        <v>0</v>
      </c>
      <c r="X21" s="341">
        <f t="shared" si="13"/>
        <v>0</v>
      </c>
      <c r="Y21" s="341">
        <f t="shared" si="15"/>
        <v>0</v>
      </c>
      <c r="Z21" s="502">
        <f t="shared" si="0"/>
        <v>0</v>
      </c>
      <c r="AA21" s="337">
        <f t="shared" si="1"/>
        <v>0</v>
      </c>
      <c r="AB21" s="337">
        <f t="shared" si="2"/>
        <v>0</v>
      </c>
      <c r="AC21" s="337" t="str">
        <f t="shared" si="3"/>
        <v/>
      </c>
      <c r="AD21" s="503">
        <f t="shared" si="4"/>
        <v>0</v>
      </c>
      <c r="AE21" s="503">
        <f t="shared" si="14"/>
        <v>0</v>
      </c>
      <c r="AG21" s="268" t="s">
        <v>2258</v>
      </c>
      <c r="AH21" s="268" t="s">
        <v>2250</v>
      </c>
      <c r="AI21" s="268" t="s">
        <v>2251</v>
      </c>
      <c r="AJ21" s="268" t="s">
        <v>2252</v>
      </c>
      <c r="AK21" s="268" t="s">
        <v>2481</v>
      </c>
      <c r="AL21" s="268" t="s">
        <v>2260</v>
      </c>
      <c r="AM21" s="371">
        <v>5</v>
      </c>
      <c r="AN21" s="1053"/>
      <c r="AU21" s="299"/>
      <c r="AV21" s="299"/>
      <c r="AW21" s="299"/>
    </row>
    <row r="22" spans="2:49" ht="19.95" customHeight="1">
      <c r="B22" s="482"/>
      <c r="C22" s="272"/>
      <c r="D22" s="483"/>
      <c r="E22" s="482"/>
      <c r="F22" s="273"/>
      <c r="G22" s="273"/>
      <c r="H22" s="353"/>
      <c r="I22" s="501" t="str">
        <f t="shared" si="5"/>
        <v/>
      </c>
      <c r="J22" s="489"/>
      <c r="K22" s="489"/>
      <c r="L22" s="359" t="str">
        <f t="shared" si="6"/>
        <v/>
      </c>
      <c r="M22" s="359" t="str">
        <f t="shared" si="7"/>
        <v/>
      </c>
      <c r="N22" s="1026"/>
      <c r="O22" s="1052"/>
      <c r="S22" s="309">
        <f t="shared" si="8"/>
        <v>0</v>
      </c>
      <c r="T22" s="330" t="str">
        <f t="shared" si="9"/>
        <v/>
      </c>
      <c r="U22" s="352" t="str">
        <f t="shared" si="10"/>
        <v/>
      </c>
      <c r="V22" s="341">
        <f t="shared" si="11"/>
        <v>0</v>
      </c>
      <c r="W22" s="341">
        <f t="shared" si="12"/>
        <v>0</v>
      </c>
      <c r="X22" s="341">
        <f t="shared" si="13"/>
        <v>0</v>
      </c>
      <c r="Y22" s="341">
        <f t="shared" si="15"/>
        <v>0</v>
      </c>
      <c r="Z22" s="502">
        <f t="shared" si="0"/>
        <v>0</v>
      </c>
      <c r="AA22" s="337">
        <f t="shared" si="1"/>
        <v>0</v>
      </c>
      <c r="AB22" s="337">
        <f t="shared" si="2"/>
        <v>0</v>
      </c>
      <c r="AC22" s="337" t="str">
        <f t="shared" si="3"/>
        <v/>
      </c>
      <c r="AD22" s="503">
        <f t="shared" si="4"/>
        <v>0</v>
      </c>
      <c r="AE22" s="503">
        <f t="shared" si="14"/>
        <v>0</v>
      </c>
      <c r="AG22" s="268"/>
      <c r="AH22" s="268"/>
      <c r="AI22" s="268"/>
      <c r="AJ22" s="268"/>
      <c r="AK22" s="268"/>
      <c r="AL22" s="268"/>
      <c r="AM22" s="371"/>
      <c r="AN22" s="1053"/>
      <c r="AU22" s="299"/>
      <c r="AV22" s="299"/>
      <c r="AW22" s="299"/>
    </row>
    <row r="23" spans="2:49" ht="19.95" customHeight="1">
      <c r="B23" s="482"/>
      <c r="C23" s="294"/>
      <c r="D23" s="483"/>
      <c r="E23" s="482"/>
      <c r="F23" s="274"/>
      <c r="G23" s="273"/>
      <c r="H23" s="353"/>
      <c r="I23" s="501" t="str">
        <f t="shared" si="5"/>
        <v/>
      </c>
      <c r="J23" s="489"/>
      <c r="K23" s="489"/>
      <c r="L23" s="359" t="str">
        <f t="shared" si="6"/>
        <v/>
      </c>
      <c r="M23" s="359" t="str">
        <f t="shared" si="7"/>
        <v/>
      </c>
      <c r="N23" s="1026"/>
      <c r="O23" s="1052"/>
      <c r="S23" s="309">
        <f t="shared" si="8"/>
        <v>0</v>
      </c>
      <c r="T23" s="330" t="str">
        <f t="shared" si="9"/>
        <v/>
      </c>
      <c r="U23" s="352" t="str">
        <f t="shared" si="10"/>
        <v/>
      </c>
      <c r="V23" s="341">
        <f t="shared" si="11"/>
        <v>0</v>
      </c>
      <c r="W23" s="341">
        <f t="shared" si="12"/>
        <v>0</v>
      </c>
      <c r="X23" s="341">
        <f t="shared" si="13"/>
        <v>0</v>
      </c>
      <c r="Y23" s="341">
        <f t="shared" si="15"/>
        <v>0</v>
      </c>
      <c r="Z23" s="502">
        <f t="shared" si="0"/>
        <v>0</v>
      </c>
      <c r="AA23" s="337">
        <f t="shared" si="1"/>
        <v>0</v>
      </c>
      <c r="AB23" s="337">
        <f t="shared" si="2"/>
        <v>0</v>
      </c>
      <c r="AC23" s="337" t="str">
        <f t="shared" si="3"/>
        <v/>
      </c>
      <c r="AD23" s="503">
        <f t="shared" si="4"/>
        <v>0</v>
      </c>
      <c r="AE23" s="503">
        <f t="shared" si="14"/>
        <v>0</v>
      </c>
      <c r="AG23" s="268"/>
      <c r="AH23" s="268"/>
      <c r="AI23" s="268"/>
      <c r="AJ23" s="268"/>
      <c r="AK23" s="268"/>
      <c r="AL23" s="268"/>
      <c r="AM23" s="371"/>
      <c r="AN23" s="1053"/>
      <c r="AU23" s="299"/>
      <c r="AV23" s="299"/>
      <c r="AW23" s="299"/>
    </row>
    <row r="24" spans="2:49" ht="19.95" customHeight="1">
      <c r="B24" s="482"/>
      <c r="C24" s="295"/>
      <c r="D24" s="483"/>
      <c r="E24" s="482"/>
      <c r="F24" s="273"/>
      <c r="G24" s="273"/>
      <c r="H24" s="353"/>
      <c r="I24" s="501" t="str">
        <f t="shared" si="5"/>
        <v/>
      </c>
      <c r="J24" s="489"/>
      <c r="K24" s="489"/>
      <c r="L24" s="359" t="str">
        <f t="shared" si="6"/>
        <v/>
      </c>
      <c r="M24" s="359" t="str">
        <f t="shared" si="7"/>
        <v/>
      </c>
      <c r="N24" s="1026"/>
      <c r="O24" s="1052"/>
      <c r="S24" s="309">
        <f t="shared" si="8"/>
        <v>0</v>
      </c>
      <c r="T24" s="330" t="str">
        <f t="shared" si="9"/>
        <v/>
      </c>
      <c r="U24" s="352" t="str">
        <f t="shared" si="10"/>
        <v/>
      </c>
      <c r="V24" s="341">
        <f t="shared" si="11"/>
        <v>0</v>
      </c>
      <c r="W24" s="341">
        <f t="shared" si="12"/>
        <v>0</v>
      </c>
      <c r="X24" s="341">
        <f t="shared" si="13"/>
        <v>0</v>
      </c>
      <c r="Y24" s="341">
        <f t="shared" si="15"/>
        <v>0</v>
      </c>
      <c r="Z24" s="502">
        <f t="shared" si="0"/>
        <v>0</v>
      </c>
      <c r="AA24" s="337">
        <f t="shared" si="1"/>
        <v>0</v>
      </c>
      <c r="AB24" s="337">
        <f t="shared" si="2"/>
        <v>0</v>
      </c>
      <c r="AC24" s="337" t="str">
        <f t="shared" si="3"/>
        <v/>
      </c>
      <c r="AD24" s="503">
        <f t="shared" si="4"/>
        <v>0</v>
      </c>
      <c r="AE24" s="503">
        <f t="shared" si="14"/>
        <v>0</v>
      </c>
      <c r="AG24" s="268"/>
      <c r="AH24" s="268"/>
      <c r="AI24" s="268"/>
      <c r="AJ24" s="268"/>
      <c r="AK24" s="268"/>
      <c r="AL24" s="268"/>
      <c r="AM24" s="371"/>
      <c r="AN24" s="1053"/>
      <c r="AU24" s="299"/>
      <c r="AV24" s="299"/>
      <c r="AW24" s="299"/>
    </row>
    <row r="25" spans="2:49" ht="19.95" customHeight="1">
      <c r="B25" s="482"/>
      <c r="C25" s="295"/>
      <c r="D25" s="483"/>
      <c r="E25" s="482"/>
      <c r="F25" s="273"/>
      <c r="G25" s="273"/>
      <c r="H25" s="353"/>
      <c r="I25" s="501" t="str">
        <f t="shared" si="5"/>
        <v/>
      </c>
      <c r="J25" s="489"/>
      <c r="K25" s="489"/>
      <c r="L25" s="359" t="str">
        <f t="shared" si="6"/>
        <v/>
      </c>
      <c r="M25" s="359" t="str">
        <f t="shared" si="7"/>
        <v/>
      </c>
      <c r="N25" s="1026"/>
      <c r="O25" s="1052"/>
      <c r="S25" s="309">
        <f t="shared" si="8"/>
        <v>0</v>
      </c>
      <c r="T25" s="330" t="str">
        <f t="shared" si="9"/>
        <v/>
      </c>
      <c r="U25" s="352" t="str">
        <f t="shared" si="10"/>
        <v/>
      </c>
      <c r="V25" s="341">
        <f t="shared" si="11"/>
        <v>0</v>
      </c>
      <c r="W25" s="341">
        <f t="shared" si="12"/>
        <v>0</v>
      </c>
      <c r="X25" s="341">
        <f t="shared" si="13"/>
        <v>0</v>
      </c>
      <c r="Y25" s="341">
        <f t="shared" si="15"/>
        <v>0</v>
      </c>
      <c r="Z25" s="502">
        <f t="shared" si="0"/>
        <v>0</v>
      </c>
      <c r="AA25" s="337">
        <f t="shared" si="1"/>
        <v>0</v>
      </c>
      <c r="AB25" s="337">
        <f t="shared" si="2"/>
        <v>0</v>
      </c>
      <c r="AC25" s="337" t="str">
        <f t="shared" si="3"/>
        <v/>
      </c>
      <c r="AD25" s="503">
        <f t="shared" si="4"/>
        <v>0</v>
      </c>
      <c r="AE25" s="503">
        <f t="shared" si="14"/>
        <v>0</v>
      </c>
      <c r="AG25" s="504" t="s">
        <v>2370</v>
      </c>
      <c r="AH25" s="504" t="s">
        <v>2250</v>
      </c>
      <c r="AI25" s="504" t="s">
        <v>2251</v>
      </c>
      <c r="AJ25" s="504" t="s">
        <v>2252</v>
      </c>
      <c r="AK25" s="504" t="s">
        <v>2481</v>
      </c>
      <c r="AL25" s="504" t="s">
        <v>2260</v>
      </c>
      <c r="AM25" s="505">
        <v>6</v>
      </c>
      <c r="AN25" s="1053"/>
      <c r="AU25" s="299"/>
      <c r="AV25" s="299"/>
      <c r="AW25" s="299"/>
    </row>
    <row r="26" spans="2:49" ht="19.95" customHeight="1">
      <c r="B26" s="482"/>
      <c r="C26" s="295"/>
      <c r="D26" s="483"/>
      <c r="E26" s="482"/>
      <c r="F26" s="273"/>
      <c r="G26" s="273"/>
      <c r="H26" s="353"/>
      <c r="I26" s="501" t="str">
        <f t="shared" si="5"/>
        <v/>
      </c>
      <c r="J26" s="489"/>
      <c r="K26" s="489"/>
      <c r="L26" s="359" t="str">
        <f t="shared" si="6"/>
        <v/>
      </c>
      <c r="M26" s="359" t="str">
        <f t="shared" si="7"/>
        <v/>
      </c>
      <c r="N26" s="1026"/>
      <c r="O26" s="1052"/>
      <c r="S26" s="309">
        <f t="shared" si="8"/>
        <v>0</v>
      </c>
      <c r="T26" s="330" t="str">
        <f t="shared" si="9"/>
        <v/>
      </c>
      <c r="U26" s="352" t="str">
        <f t="shared" si="10"/>
        <v/>
      </c>
      <c r="V26" s="341">
        <f t="shared" si="11"/>
        <v>0</v>
      </c>
      <c r="W26" s="341">
        <f t="shared" si="12"/>
        <v>0</v>
      </c>
      <c r="X26" s="341">
        <f t="shared" si="13"/>
        <v>0</v>
      </c>
      <c r="Y26" s="341">
        <f t="shared" si="15"/>
        <v>0</v>
      </c>
      <c r="Z26" s="502">
        <f t="shared" si="0"/>
        <v>0</v>
      </c>
      <c r="AA26" s="337">
        <f t="shared" si="1"/>
        <v>0</v>
      </c>
      <c r="AB26" s="337">
        <f t="shared" si="2"/>
        <v>0</v>
      </c>
      <c r="AC26" s="337" t="str">
        <f t="shared" si="3"/>
        <v/>
      </c>
      <c r="AD26" s="503">
        <f t="shared" si="4"/>
        <v>0</v>
      </c>
      <c r="AE26" s="503">
        <f t="shared" si="14"/>
        <v>0</v>
      </c>
      <c r="AG26" s="504" t="s">
        <v>2370</v>
      </c>
      <c r="AH26" s="504" t="s">
        <v>2250</v>
      </c>
      <c r="AI26" s="504" t="s">
        <v>2251</v>
      </c>
      <c r="AJ26" s="504" t="s">
        <v>2252</v>
      </c>
      <c r="AK26" s="504" t="s">
        <v>2481</v>
      </c>
      <c r="AL26" s="504" t="s">
        <v>2260</v>
      </c>
      <c r="AM26" s="505">
        <v>6</v>
      </c>
      <c r="AN26" s="1053"/>
      <c r="AU26" s="299"/>
      <c r="AV26" s="299"/>
      <c r="AW26" s="299"/>
    </row>
    <row r="27" spans="2:49" ht="19.95" customHeight="1">
      <c r="B27" s="482"/>
      <c r="C27" s="295"/>
      <c r="D27" s="483"/>
      <c r="E27" s="482"/>
      <c r="F27" s="273"/>
      <c r="G27" s="273"/>
      <c r="H27" s="353"/>
      <c r="I27" s="501" t="str">
        <f t="shared" si="5"/>
        <v/>
      </c>
      <c r="J27" s="489"/>
      <c r="K27" s="489"/>
      <c r="L27" s="359" t="str">
        <f t="shared" si="6"/>
        <v/>
      </c>
      <c r="M27" s="359" t="str">
        <f t="shared" si="7"/>
        <v/>
      </c>
      <c r="N27" s="1026"/>
      <c r="O27" s="1052"/>
      <c r="S27" s="309">
        <f t="shared" si="8"/>
        <v>0</v>
      </c>
      <c r="T27" s="330" t="str">
        <f t="shared" si="9"/>
        <v/>
      </c>
      <c r="U27" s="352" t="str">
        <f t="shared" si="10"/>
        <v/>
      </c>
      <c r="V27" s="341">
        <f t="shared" si="11"/>
        <v>0</v>
      </c>
      <c r="W27" s="341">
        <f t="shared" si="12"/>
        <v>0</v>
      </c>
      <c r="X27" s="341">
        <f t="shared" si="13"/>
        <v>0</v>
      </c>
      <c r="Y27" s="341">
        <f t="shared" si="15"/>
        <v>0</v>
      </c>
      <c r="Z27" s="502">
        <f t="shared" si="0"/>
        <v>0</v>
      </c>
      <c r="AA27" s="337">
        <f t="shared" si="1"/>
        <v>0</v>
      </c>
      <c r="AB27" s="337">
        <f t="shared" si="2"/>
        <v>0</v>
      </c>
      <c r="AC27" s="337" t="str">
        <f t="shared" si="3"/>
        <v/>
      </c>
      <c r="AD27" s="503">
        <f t="shared" si="4"/>
        <v>0</v>
      </c>
      <c r="AE27" s="503">
        <f t="shared" si="14"/>
        <v>0</v>
      </c>
      <c r="AG27" s="368"/>
      <c r="AN27" s="1064" t="s">
        <v>2625</v>
      </c>
      <c r="AW27" s="299"/>
    </row>
    <row r="28" spans="2:49" ht="19.95" customHeight="1">
      <c r="B28" s="482"/>
      <c r="C28" s="295"/>
      <c r="D28" s="483"/>
      <c r="E28" s="482"/>
      <c r="F28" s="273"/>
      <c r="G28" s="273"/>
      <c r="H28" s="353"/>
      <c r="I28" s="501" t="str">
        <f t="shared" si="5"/>
        <v/>
      </c>
      <c r="J28" s="489"/>
      <c r="K28" s="489"/>
      <c r="L28" s="359" t="str">
        <f t="shared" si="6"/>
        <v/>
      </c>
      <c r="M28" s="359" t="str">
        <f t="shared" si="7"/>
        <v/>
      </c>
      <c r="N28" s="1026"/>
      <c r="O28" s="1052"/>
      <c r="S28" s="309">
        <f t="shared" si="8"/>
        <v>0</v>
      </c>
      <c r="T28" s="330" t="str">
        <f t="shared" si="9"/>
        <v/>
      </c>
      <c r="U28" s="352" t="str">
        <f t="shared" si="10"/>
        <v/>
      </c>
      <c r="V28" s="341">
        <f t="shared" si="11"/>
        <v>0</v>
      </c>
      <c r="W28" s="341">
        <f t="shared" si="12"/>
        <v>0</v>
      </c>
      <c r="X28" s="341">
        <f t="shared" si="13"/>
        <v>0</v>
      </c>
      <c r="Y28" s="341">
        <f t="shared" si="15"/>
        <v>0</v>
      </c>
      <c r="Z28" s="502">
        <f t="shared" si="0"/>
        <v>0</v>
      </c>
      <c r="AA28" s="337">
        <f t="shared" si="1"/>
        <v>0</v>
      </c>
      <c r="AB28" s="337">
        <f t="shared" si="2"/>
        <v>0</v>
      </c>
      <c r="AC28" s="337" t="str">
        <f t="shared" si="3"/>
        <v/>
      </c>
      <c r="AD28" s="503">
        <f t="shared" si="4"/>
        <v>0</v>
      </c>
      <c r="AE28" s="503">
        <f t="shared" si="14"/>
        <v>0</v>
      </c>
      <c r="AG28" s="371" t="s">
        <v>2505</v>
      </c>
      <c r="AH28" s="371" t="s">
        <v>2510</v>
      </c>
      <c r="AI28" s="371" t="s">
        <v>2511</v>
      </c>
      <c r="AJ28" s="559" t="s">
        <v>2587</v>
      </c>
      <c r="AK28" s="497" t="s">
        <v>2614</v>
      </c>
      <c r="AL28" s="496" t="s">
        <v>2618</v>
      </c>
      <c r="AM28" s="574" t="s">
        <v>2619</v>
      </c>
      <c r="AN28" s="1065"/>
      <c r="AW28" s="299"/>
    </row>
    <row r="29" spans="2:49" ht="19.95" customHeight="1">
      <c r="B29" s="482"/>
      <c r="C29" s="295"/>
      <c r="D29" s="483"/>
      <c r="E29" s="482"/>
      <c r="F29" s="273"/>
      <c r="G29" s="273"/>
      <c r="H29" s="353"/>
      <c r="I29" s="501" t="str">
        <f t="shared" si="5"/>
        <v/>
      </c>
      <c r="J29" s="489"/>
      <c r="K29" s="489"/>
      <c r="L29" s="359" t="str">
        <f t="shared" si="6"/>
        <v/>
      </c>
      <c r="M29" s="359" t="str">
        <f t="shared" si="7"/>
        <v/>
      </c>
      <c r="N29" s="1026"/>
      <c r="O29" s="1052"/>
      <c r="S29" s="309">
        <f t="shared" si="8"/>
        <v>0</v>
      </c>
      <c r="T29" s="330" t="str">
        <f t="shared" si="9"/>
        <v/>
      </c>
      <c r="U29" s="352" t="str">
        <f t="shared" si="10"/>
        <v/>
      </c>
      <c r="V29" s="341">
        <f t="shared" si="11"/>
        <v>0</v>
      </c>
      <c r="W29" s="341">
        <f t="shared" si="12"/>
        <v>0</v>
      </c>
      <c r="X29" s="341">
        <f t="shared" si="13"/>
        <v>0</v>
      </c>
      <c r="Y29" s="341">
        <f t="shared" si="15"/>
        <v>0</v>
      </c>
      <c r="Z29" s="502">
        <f t="shared" si="0"/>
        <v>0</v>
      </c>
      <c r="AA29" s="337">
        <f t="shared" si="1"/>
        <v>0</v>
      </c>
      <c r="AB29" s="337">
        <f t="shared" si="2"/>
        <v>0</v>
      </c>
      <c r="AC29" s="337" t="str">
        <f t="shared" si="3"/>
        <v/>
      </c>
      <c r="AD29" s="503">
        <f t="shared" si="4"/>
        <v>0</v>
      </c>
      <c r="AE29" s="503">
        <f t="shared" si="14"/>
        <v>0</v>
      </c>
      <c r="AG29" s="371" t="s">
        <v>2506</v>
      </c>
      <c r="AH29" s="371" t="str">
        <f>'共通１－２（風力)'!G5</f>
        <v/>
      </c>
      <c r="AI29" s="371">
        <v>17</v>
      </c>
      <c r="AJ29" s="371" t="str">
        <f>'共通１－２（風力)'!G60</f>
        <v/>
      </c>
      <c r="AK29" s="371" t="str">
        <f>'共通１－２（風力)'!G61</f>
        <v/>
      </c>
      <c r="AL29" s="371" t="str">
        <f>IF(AH29="","",O$6/AI29)</f>
        <v/>
      </c>
      <c r="AM29" s="340" t="str">
        <f>IF(AH29="","",ROUNDDOWN((M6-N6)*VLOOKUP(C7,AG29:AI32,3,FALSE)*AI6,-3))</f>
        <v/>
      </c>
      <c r="AN29" s="340" t="str">
        <f>IF(AL29&lt;=1,ROUNDDOWN(L$38,-3),AM29)</f>
        <v/>
      </c>
      <c r="AW29" s="299"/>
    </row>
    <row r="30" spans="2:49" ht="19.95" customHeight="1">
      <c r="B30" s="482"/>
      <c r="C30" s="294"/>
      <c r="D30" s="483"/>
      <c r="E30" s="482"/>
      <c r="F30" s="274"/>
      <c r="G30" s="273"/>
      <c r="H30" s="353"/>
      <c r="I30" s="501" t="str">
        <f t="shared" si="5"/>
        <v/>
      </c>
      <c r="J30" s="489"/>
      <c r="K30" s="489"/>
      <c r="L30" s="359" t="str">
        <f t="shared" si="6"/>
        <v/>
      </c>
      <c r="M30" s="359" t="str">
        <f t="shared" si="7"/>
        <v/>
      </c>
      <c r="N30" s="1026"/>
      <c r="O30" s="1052"/>
      <c r="S30" s="309">
        <f t="shared" si="8"/>
        <v>0</v>
      </c>
      <c r="T30" s="330" t="str">
        <f t="shared" si="9"/>
        <v/>
      </c>
      <c r="U30" s="352" t="str">
        <f t="shared" si="10"/>
        <v/>
      </c>
      <c r="V30" s="341">
        <f t="shared" si="11"/>
        <v>0</v>
      </c>
      <c r="W30" s="341">
        <f t="shared" si="12"/>
        <v>0</v>
      </c>
      <c r="X30" s="341">
        <f t="shared" si="13"/>
        <v>0</v>
      </c>
      <c r="Y30" s="341">
        <f t="shared" si="15"/>
        <v>0</v>
      </c>
      <c r="Z30" s="502">
        <f t="shared" si="0"/>
        <v>0</v>
      </c>
      <c r="AA30" s="337">
        <f t="shared" si="1"/>
        <v>0</v>
      </c>
      <c r="AB30" s="337">
        <f t="shared" si="2"/>
        <v>0</v>
      </c>
      <c r="AC30" s="337" t="str">
        <f t="shared" si="3"/>
        <v/>
      </c>
      <c r="AD30" s="503">
        <f t="shared" si="4"/>
        <v>0</v>
      </c>
      <c r="AE30" s="503">
        <f t="shared" si="14"/>
        <v>0</v>
      </c>
      <c r="AG30" s="371" t="s">
        <v>2507</v>
      </c>
      <c r="AH30" s="371" t="str">
        <f>'共通１－２（水力)'!G6</f>
        <v/>
      </c>
      <c r="AI30" s="371">
        <v>20</v>
      </c>
      <c r="AJ30" s="371" t="str">
        <f>'共通１－２（水力)'!G150</f>
        <v/>
      </c>
      <c r="AK30" s="371" t="str">
        <f>'共通１－２（水力)'!G151</f>
        <v/>
      </c>
      <c r="AL30" s="371" t="str">
        <f>IF(AH30="","",O$6/AI30)</f>
        <v/>
      </c>
      <c r="AM30" s="340" t="str">
        <f>IF(AH30="","",ROUNDDOWN((M6-N6)*VLOOKUP(C7,AG29:AI32,3,FALSE)*AI6,-3))</f>
        <v/>
      </c>
      <c r="AN30" s="340" t="str">
        <f>IF(AL30&lt;=1,ROUNDDOWN(L$38,-3),AM30)</f>
        <v/>
      </c>
      <c r="AW30" s="299"/>
    </row>
    <row r="31" spans="2:49" ht="19.95" customHeight="1">
      <c r="B31" s="482"/>
      <c r="C31" s="294"/>
      <c r="D31" s="483"/>
      <c r="E31" s="482"/>
      <c r="F31" s="274"/>
      <c r="G31" s="353"/>
      <c r="H31" s="353"/>
      <c r="I31" s="501" t="str">
        <f t="shared" si="5"/>
        <v/>
      </c>
      <c r="J31" s="489"/>
      <c r="K31" s="489"/>
      <c r="L31" s="359" t="str">
        <f t="shared" si="6"/>
        <v/>
      </c>
      <c r="M31" s="359" t="str">
        <f t="shared" si="7"/>
        <v/>
      </c>
      <c r="N31" s="1026"/>
      <c r="O31" s="1052"/>
      <c r="S31" s="309">
        <f t="shared" si="8"/>
        <v>0</v>
      </c>
      <c r="T31" s="330" t="str">
        <f t="shared" si="9"/>
        <v/>
      </c>
      <c r="U31" s="352" t="str">
        <f t="shared" si="10"/>
        <v/>
      </c>
      <c r="V31" s="341">
        <f t="shared" si="11"/>
        <v>0</v>
      </c>
      <c r="W31" s="341">
        <f t="shared" si="12"/>
        <v>0</v>
      </c>
      <c r="X31" s="341">
        <f t="shared" si="13"/>
        <v>0</v>
      </c>
      <c r="Y31" s="341">
        <f t="shared" si="15"/>
        <v>0</v>
      </c>
      <c r="Z31" s="502">
        <f t="shared" si="0"/>
        <v>0</v>
      </c>
      <c r="AA31" s="337">
        <f t="shared" si="1"/>
        <v>0</v>
      </c>
      <c r="AB31" s="337">
        <f t="shared" si="2"/>
        <v>0</v>
      </c>
      <c r="AC31" s="337" t="str">
        <f t="shared" si="3"/>
        <v/>
      </c>
      <c r="AD31" s="503">
        <f t="shared" si="4"/>
        <v>0</v>
      </c>
      <c r="AE31" s="503">
        <f t="shared" si="14"/>
        <v>0</v>
      </c>
      <c r="AG31" s="371" t="s">
        <v>2508</v>
      </c>
      <c r="AH31" s="371" t="str">
        <f>'共通１－２（地熱発電)'!G5</f>
        <v/>
      </c>
      <c r="AI31" s="371">
        <v>15</v>
      </c>
      <c r="AJ31" s="371" t="str">
        <f>'共通１－２（地熱発電)'!G144</f>
        <v/>
      </c>
      <c r="AK31" s="371" t="str">
        <f>'共通１－２（地熱発電)'!G145</f>
        <v/>
      </c>
      <c r="AL31" s="371" t="str">
        <f>IF(AH31="","",O$6/AI31)</f>
        <v/>
      </c>
      <c r="AM31" s="340" t="str">
        <f>IF(AH31="","",ROUNDDOWN((M6-N6)*VLOOKUP(C7,AG29:AI32,3,FALSE)*AI6,-3))</f>
        <v/>
      </c>
      <c r="AN31" s="340" t="str">
        <f>IF(AL31&lt;=1,ROUNDDOWN(L$38,-3),AM31)</f>
        <v/>
      </c>
      <c r="AW31" s="299"/>
    </row>
    <row r="32" spans="2:49" ht="19.95" customHeight="1">
      <c r="B32" s="482"/>
      <c r="C32" s="484"/>
      <c r="D32" s="483"/>
      <c r="E32" s="482"/>
      <c r="F32" s="485"/>
      <c r="G32" s="485"/>
      <c r="H32" s="575"/>
      <c r="I32" s="501" t="str">
        <f t="shared" si="5"/>
        <v/>
      </c>
      <c r="J32" s="489"/>
      <c r="K32" s="489"/>
      <c r="L32" s="359" t="str">
        <f t="shared" si="6"/>
        <v/>
      </c>
      <c r="M32" s="359" t="str">
        <f t="shared" si="7"/>
        <v/>
      </c>
      <c r="N32" s="1026"/>
      <c r="O32" s="1052"/>
      <c r="S32" s="309">
        <f t="shared" si="8"/>
        <v>0</v>
      </c>
      <c r="T32" s="330" t="str">
        <f t="shared" si="9"/>
        <v/>
      </c>
      <c r="U32" s="352" t="str">
        <f t="shared" si="10"/>
        <v/>
      </c>
      <c r="V32" s="341">
        <f t="shared" si="11"/>
        <v>0</v>
      </c>
      <c r="W32" s="341">
        <f t="shared" si="12"/>
        <v>0</v>
      </c>
      <c r="X32" s="341">
        <f t="shared" si="13"/>
        <v>0</v>
      </c>
      <c r="Y32" s="341">
        <f t="shared" si="15"/>
        <v>0</v>
      </c>
      <c r="Z32" s="502">
        <f t="shared" si="0"/>
        <v>0</v>
      </c>
      <c r="AA32" s="337">
        <f t="shared" si="1"/>
        <v>0</v>
      </c>
      <c r="AB32" s="337">
        <f t="shared" si="2"/>
        <v>0</v>
      </c>
      <c r="AC32" s="337" t="str">
        <f t="shared" si="3"/>
        <v/>
      </c>
      <c r="AD32" s="503">
        <f t="shared" si="4"/>
        <v>0</v>
      </c>
      <c r="AE32" s="503">
        <f t="shared" si="14"/>
        <v>0</v>
      </c>
      <c r="AG32" s="371" t="s">
        <v>2509</v>
      </c>
      <c r="AH32" s="371" t="str">
        <f>'共通１－２（ﾊﾞｲｵﾏｽ発電)'!G5</f>
        <v/>
      </c>
      <c r="AI32" s="371">
        <v>15</v>
      </c>
      <c r="AJ32" s="371" t="str">
        <f>'共通１－２（ﾊﾞｲｵﾏｽ発電)'!G172</f>
        <v/>
      </c>
      <c r="AK32" s="371" t="str">
        <f>'共通１－２（ﾊﾞｲｵﾏｽ発電)'!G172</f>
        <v/>
      </c>
      <c r="AL32" s="371" t="str">
        <f>IF(AH32="","",O$6/AI32)</f>
        <v/>
      </c>
      <c r="AM32" s="340" t="str">
        <f>IF(AH32="","",ROUNDDOWN((M6-N6)*VLOOKUP(C7,AG29:AI32,3,FALSE)*AI6,-3))</f>
        <v/>
      </c>
      <c r="AN32" s="340" t="str">
        <f>IF(AL32&lt;=1,ROUNDDOWN(L$38,-3),AM32)</f>
        <v/>
      </c>
      <c r="AW32" s="299"/>
    </row>
    <row r="33" spans="2:49" ht="19.95" customHeight="1">
      <c r="B33" s="482"/>
      <c r="C33" s="484"/>
      <c r="D33" s="483"/>
      <c r="E33" s="482"/>
      <c r="F33" s="485"/>
      <c r="G33" s="485"/>
      <c r="H33" s="575"/>
      <c r="I33" s="501" t="str">
        <f t="shared" si="5"/>
        <v/>
      </c>
      <c r="J33" s="489"/>
      <c r="K33" s="489"/>
      <c r="L33" s="359" t="str">
        <f t="shared" si="6"/>
        <v/>
      </c>
      <c r="M33" s="359" t="str">
        <f t="shared" si="7"/>
        <v/>
      </c>
      <c r="N33" s="1026"/>
      <c r="O33" s="1052"/>
      <c r="S33" s="309">
        <f t="shared" si="8"/>
        <v>0</v>
      </c>
      <c r="T33" s="330" t="str">
        <f t="shared" si="9"/>
        <v/>
      </c>
      <c r="U33" s="352" t="str">
        <f t="shared" si="10"/>
        <v/>
      </c>
      <c r="V33" s="341">
        <f t="shared" si="11"/>
        <v>0</v>
      </c>
      <c r="W33" s="341">
        <f t="shared" si="12"/>
        <v>0</v>
      </c>
      <c r="X33" s="341">
        <f t="shared" si="13"/>
        <v>0</v>
      </c>
      <c r="Y33" s="341">
        <f t="shared" si="15"/>
        <v>0</v>
      </c>
      <c r="Z33" s="502">
        <f t="shared" si="0"/>
        <v>0</v>
      </c>
      <c r="AA33" s="337">
        <f t="shared" si="1"/>
        <v>0</v>
      </c>
      <c r="AB33" s="337">
        <f t="shared" si="2"/>
        <v>0</v>
      </c>
      <c r="AC33" s="337" t="str">
        <f t="shared" si="3"/>
        <v/>
      </c>
      <c r="AD33" s="503">
        <f t="shared" si="4"/>
        <v>0</v>
      </c>
      <c r="AE33" s="503">
        <f t="shared" si="14"/>
        <v>0</v>
      </c>
      <c r="AG33" s="368"/>
      <c r="AW33" s="299"/>
    </row>
    <row r="34" spans="2:49" ht="19.95" customHeight="1">
      <c r="B34" s="482"/>
      <c r="C34" s="484"/>
      <c r="D34" s="483"/>
      <c r="E34" s="482"/>
      <c r="F34" s="485"/>
      <c r="G34" s="485"/>
      <c r="H34" s="575"/>
      <c r="I34" s="501" t="str">
        <f t="shared" si="5"/>
        <v/>
      </c>
      <c r="J34" s="489"/>
      <c r="K34" s="489"/>
      <c r="L34" s="359" t="str">
        <f t="shared" si="6"/>
        <v/>
      </c>
      <c r="M34" s="359" t="str">
        <f t="shared" si="7"/>
        <v/>
      </c>
      <c r="N34" s="1026"/>
      <c r="O34" s="1052"/>
      <c r="S34" s="309">
        <f t="shared" si="8"/>
        <v>0</v>
      </c>
      <c r="T34" s="330" t="str">
        <f t="shared" si="9"/>
        <v/>
      </c>
      <c r="U34" s="352" t="str">
        <f t="shared" si="10"/>
        <v/>
      </c>
      <c r="V34" s="341">
        <f t="shared" si="11"/>
        <v>0</v>
      </c>
      <c r="W34" s="341">
        <f t="shared" si="12"/>
        <v>0</v>
      </c>
      <c r="X34" s="341">
        <f t="shared" si="13"/>
        <v>0</v>
      </c>
      <c r="Y34" s="341">
        <f t="shared" si="15"/>
        <v>0</v>
      </c>
      <c r="Z34" s="502">
        <f t="shared" si="0"/>
        <v>0</v>
      </c>
      <c r="AA34" s="337">
        <f t="shared" si="1"/>
        <v>0</v>
      </c>
      <c r="AB34" s="337">
        <f t="shared" si="2"/>
        <v>0</v>
      </c>
      <c r="AC34" s="337" t="str">
        <f t="shared" si="3"/>
        <v/>
      </c>
      <c r="AD34" s="503">
        <f t="shared" si="4"/>
        <v>0</v>
      </c>
      <c r="AE34" s="503">
        <f t="shared" si="14"/>
        <v>0</v>
      </c>
      <c r="AG34" s="368"/>
      <c r="AW34" s="299"/>
    </row>
    <row r="35" spans="2:49" ht="19.95" customHeight="1">
      <c r="B35" s="482"/>
      <c r="C35" s="484"/>
      <c r="D35" s="483"/>
      <c r="E35" s="482"/>
      <c r="F35" s="485"/>
      <c r="G35" s="485"/>
      <c r="H35" s="575"/>
      <c r="I35" s="501" t="str">
        <f t="shared" si="5"/>
        <v/>
      </c>
      <c r="J35" s="489"/>
      <c r="K35" s="489"/>
      <c r="L35" s="359" t="str">
        <f t="shared" si="6"/>
        <v/>
      </c>
      <c r="M35" s="359" t="str">
        <f t="shared" si="7"/>
        <v/>
      </c>
      <c r="N35" s="1026"/>
      <c r="O35" s="1052"/>
      <c r="S35" s="309">
        <f t="shared" si="8"/>
        <v>0</v>
      </c>
      <c r="T35" s="330" t="str">
        <f t="shared" si="9"/>
        <v/>
      </c>
      <c r="U35" s="352" t="str">
        <f t="shared" si="10"/>
        <v/>
      </c>
      <c r="V35" s="341">
        <f t="shared" si="11"/>
        <v>0</v>
      </c>
      <c r="W35" s="341">
        <f t="shared" si="12"/>
        <v>0</v>
      </c>
      <c r="X35" s="341">
        <f t="shared" si="13"/>
        <v>0</v>
      </c>
      <c r="Y35" s="341">
        <f t="shared" si="15"/>
        <v>0</v>
      </c>
      <c r="Z35" s="502">
        <f t="shared" si="0"/>
        <v>0</v>
      </c>
      <c r="AA35" s="337">
        <f t="shared" si="1"/>
        <v>0</v>
      </c>
      <c r="AB35" s="337">
        <f t="shared" si="2"/>
        <v>0</v>
      </c>
      <c r="AC35" s="337" t="str">
        <f t="shared" si="3"/>
        <v/>
      </c>
      <c r="AD35" s="503">
        <f t="shared" si="4"/>
        <v>0</v>
      </c>
      <c r="AE35" s="503">
        <f t="shared" si="14"/>
        <v>0</v>
      </c>
      <c r="AG35" s="368"/>
      <c r="AW35" s="299"/>
    </row>
    <row r="36" spans="2:49" ht="19.95" customHeight="1">
      <c r="B36" s="482"/>
      <c r="C36" s="484"/>
      <c r="D36" s="483"/>
      <c r="E36" s="482"/>
      <c r="F36" s="485"/>
      <c r="G36" s="485"/>
      <c r="H36" s="575"/>
      <c r="I36" s="501" t="str">
        <f t="shared" si="5"/>
        <v/>
      </c>
      <c r="J36" s="489"/>
      <c r="K36" s="489"/>
      <c r="L36" s="359" t="str">
        <f t="shared" si="6"/>
        <v/>
      </c>
      <c r="M36" s="359" t="str">
        <f t="shared" si="7"/>
        <v/>
      </c>
      <c r="N36" s="1026"/>
      <c r="O36" s="1052"/>
      <c r="S36" s="309">
        <f t="shared" si="8"/>
        <v>0</v>
      </c>
      <c r="T36" s="330" t="str">
        <f t="shared" si="9"/>
        <v/>
      </c>
      <c r="U36" s="352" t="str">
        <f t="shared" si="10"/>
        <v/>
      </c>
      <c r="V36" s="341">
        <f t="shared" si="11"/>
        <v>0</v>
      </c>
      <c r="W36" s="341">
        <f t="shared" si="12"/>
        <v>0</v>
      </c>
      <c r="X36" s="341">
        <f t="shared" si="13"/>
        <v>0</v>
      </c>
      <c r="Y36" s="341">
        <f t="shared" si="15"/>
        <v>0</v>
      </c>
      <c r="Z36" s="502">
        <f t="shared" si="0"/>
        <v>0</v>
      </c>
      <c r="AA36" s="337">
        <f t="shared" si="1"/>
        <v>0</v>
      </c>
      <c r="AB36" s="337">
        <f t="shared" si="2"/>
        <v>0</v>
      </c>
      <c r="AC36" s="337" t="str">
        <f t="shared" si="3"/>
        <v/>
      </c>
      <c r="AD36" s="503">
        <f t="shared" si="4"/>
        <v>0</v>
      </c>
      <c r="AE36" s="503">
        <f t="shared" si="14"/>
        <v>0</v>
      </c>
      <c r="AG36" s="368"/>
      <c r="AH36" s="990"/>
      <c r="AI36" s="992" t="str">
        <f>D9</f>
        <v>助成事業に要する経費</v>
      </c>
      <c r="AJ36" s="992" t="str">
        <f>G11</f>
        <v>都の助成対象となる国等補助</v>
      </c>
      <c r="AK36" s="992" t="str">
        <f>C43</f>
        <v>国等補助控除無し都助成対象経費</v>
      </c>
      <c r="AL36" s="992" t="str">
        <f>I43</f>
        <v>国等補助控除後の都助成対象</v>
      </c>
      <c r="AM36" s="992" t="s">
        <v>2501</v>
      </c>
      <c r="AN36" s="992"/>
      <c r="AO36" s="968" t="s">
        <v>2502</v>
      </c>
      <c r="AP36" s="968"/>
      <c r="AW36" s="299"/>
    </row>
    <row r="37" spans="2:49" ht="19.95" customHeight="1" thickBot="1">
      <c r="B37" s="539"/>
      <c r="C37" s="486"/>
      <c r="D37" s="487"/>
      <c r="E37" s="482"/>
      <c r="F37" s="488"/>
      <c r="G37" s="488"/>
      <c r="H37" s="576"/>
      <c r="I37" s="501" t="str">
        <f t="shared" si="5"/>
        <v/>
      </c>
      <c r="J37" s="490"/>
      <c r="K37" s="490"/>
      <c r="L37" s="359" t="str">
        <f t="shared" si="6"/>
        <v/>
      </c>
      <c r="M37" s="359" t="str">
        <f t="shared" si="7"/>
        <v/>
      </c>
      <c r="N37" s="1028"/>
      <c r="O37" s="1054"/>
      <c r="S37" s="338">
        <f t="shared" si="8"/>
        <v>0</v>
      </c>
      <c r="T37" s="330" t="str">
        <f t="shared" si="9"/>
        <v/>
      </c>
      <c r="U37" s="352" t="str">
        <f t="shared" si="10"/>
        <v/>
      </c>
      <c r="V37" s="341">
        <f t="shared" si="11"/>
        <v>0</v>
      </c>
      <c r="W37" s="341">
        <f t="shared" si="12"/>
        <v>0</v>
      </c>
      <c r="X37" s="341">
        <f t="shared" si="13"/>
        <v>0</v>
      </c>
      <c r="Y37" s="341">
        <f t="shared" si="15"/>
        <v>0</v>
      </c>
      <c r="Z37" s="502">
        <f t="shared" si="0"/>
        <v>0</v>
      </c>
      <c r="AA37" s="337">
        <f t="shared" si="1"/>
        <v>0</v>
      </c>
      <c r="AB37" s="337">
        <f t="shared" si="2"/>
        <v>0</v>
      </c>
      <c r="AC37" s="337" t="str">
        <f t="shared" si="3"/>
        <v/>
      </c>
      <c r="AD37" s="503">
        <f t="shared" si="4"/>
        <v>0</v>
      </c>
      <c r="AE37" s="503">
        <f t="shared" si="14"/>
        <v>0</v>
      </c>
      <c r="AG37" s="368"/>
      <c r="AH37" s="991"/>
      <c r="AI37" s="992"/>
      <c r="AJ37" s="992"/>
      <c r="AK37" s="992"/>
      <c r="AL37" s="992"/>
      <c r="AM37" s="371" t="s">
        <v>2503</v>
      </c>
      <c r="AN37" s="370" t="s">
        <v>2500</v>
      </c>
      <c r="AO37" s="371" t="s">
        <v>2503</v>
      </c>
      <c r="AP37" s="362" t="s">
        <v>2500</v>
      </c>
      <c r="AW37" s="299"/>
    </row>
    <row r="38" spans="2:49" ht="19.95" customHeight="1" thickBot="1">
      <c r="B38" s="1066" t="s">
        <v>2195</v>
      </c>
      <c r="C38" s="1067"/>
      <c r="D38" s="324"/>
      <c r="E38" s="325"/>
      <c r="F38" s="357" t="str">
        <f>IF($E$7="","",SUM(F13:F37))</f>
        <v/>
      </c>
      <c r="G38" s="357" t="str">
        <f t="shared" ref="G38:K38" si="16">IF($E$7="","",SUM(G13:G37))</f>
        <v/>
      </c>
      <c r="H38" s="357" t="str">
        <f t="shared" si="16"/>
        <v/>
      </c>
      <c r="I38" s="357" t="str">
        <f>IF($E$7="","",SUM(I13:I37))</f>
        <v/>
      </c>
      <c r="J38" s="357" t="str">
        <f t="shared" si="16"/>
        <v/>
      </c>
      <c r="K38" s="357" t="str">
        <f t="shared" si="16"/>
        <v/>
      </c>
      <c r="L38" s="357" t="str">
        <f>IF($E$7="","",SUM(L13:L37))</f>
        <v/>
      </c>
      <c r="M38" s="357" t="str">
        <f>IF($E$7="","",SUM(M13:M37))</f>
        <v/>
      </c>
      <c r="N38" s="545"/>
      <c r="O38" s="546"/>
      <c r="R38" s="309" t="s">
        <v>2464</v>
      </c>
      <c r="S38" s="309"/>
      <c r="T38" s="309"/>
      <c r="U38" s="309"/>
      <c r="V38" s="341">
        <f>SUM(V13:V37)</f>
        <v>0</v>
      </c>
      <c r="W38" s="341">
        <f>SUM(W13:W37)</f>
        <v>0</v>
      </c>
      <c r="X38" s="341">
        <f>SUM(X13:X37)</f>
        <v>0</v>
      </c>
      <c r="Y38" s="341">
        <f>SUM(Y13:Y37)</f>
        <v>0</v>
      </c>
      <c r="Z38" s="357">
        <f>SUM(Z13:Z37)</f>
        <v>0</v>
      </c>
      <c r="AA38" s="361">
        <f>SUM(AA13:AA37,AD13:AD37)</f>
        <v>0</v>
      </c>
      <c r="AB38" s="361">
        <f>SUM(AB13:AB37,AE13:AE37)</f>
        <v>0</v>
      </c>
      <c r="AC38" s="355">
        <f>SUM(AC13:AC37)</f>
        <v>0</v>
      </c>
      <c r="AD38" s="503">
        <f>SUM(AD13:AD37)</f>
        <v>0</v>
      </c>
      <c r="AE38" s="503">
        <f>SUM(AE13:AE37)</f>
        <v>0</v>
      </c>
      <c r="AF38" s="1068"/>
      <c r="AG38" s="988"/>
      <c r="AH38" s="355" t="s">
        <v>2497</v>
      </c>
      <c r="AI38" s="495">
        <f>SUMIF($B$13:$B$37,$AH38,F13:F37)</f>
        <v>0</v>
      </c>
      <c r="AJ38" s="495">
        <f>SUMIF($B$13:$B$37,$AH38,G13:G37)</f>
        <v>0</v>
      </c>
      <c r="AK38" s="495">
        <f>SUMIF($B$13:$B$37,$AH38,H13:H37)</f>
        <v>0</v>
      </c>
      <c r="AL38" s="495">
        <f>SUMIF($B$13:$B$37,$AH38,I13:I37)</f>
        <v>0</v>
      </c>
      <c r="AM38" s="495">
        <f>SUMIF($B$13:$B$37,$AH38,AD13:AD37)+SUMIF($B$13:$B$37,$AH38,AA13:AA37)</f>
        <v>0</v>
      </c>
      <c r="AN38" s="495">
        <f>SUMIF($B$13:$B$37,$AH38,L13:L37)</f>
        <v>0</v>
      </c>
      <c r="AO38" s="495">
        <f>SUMIF($B$13:$B$37,$AH38,AE13:AE37)+SUMIF($B$13:$B$37,$AH38,AB13:AB37)</f>
        <v>0</v>
      </c>
      <c r="AP38" s="495">
        <f>SUMIF($B$13:$B$37,$AH38,M13:M37)</f>
        <v>0</v>
      </c>
      <c r="AW38" s="299"/>
    </row>
    <row r="39" spans="2:49" ht="19.95" customHeight="1" thickBot="1">
      <c r="B39" s="1066" t="s">
        <v>2268</v>
      </c>
      <c r="C39" s="1067"/>
      <c r="D39" s="324"/>
      <c r="E39" s="325"/>
      <c r="F39" s="358" t="str">
        <f t="shared" ref="F39:M39" si="17">IF($E$7="","",ROUNDDOWN(F38*0.1,0))</f>
        <v/>
      </c>
      <c r="G39" s="358" t="str">
        <f t="shared" si="17"/>
        <v/>
      </c>
      <c r="H39" s="358" t="str">
        <f t="shared" si="17"/>
        <v/>
      </c>
      <c r="I39" s="358" t="str">
        <f t="shared" si="17"/>
        <v/>
      </c>
      <c r="J39" s="358" t="str">
        <f t="shared" si="17"/>
        <v/>
      </c>
      <c r="K39" s="358" t="str">
        <f t="shared" si="17"/>
        <v/>
      </c>
      <c r="L39" s="358" t="str">
        <f t="shared" si="17"/>
        <v/>
      </c>
      <c r="M39" s="358" t="str">
        <f t="shared" si="17"/>
        <v/>
      </c>
      <c r="N39" s="545"/>
      <c r="O39" s="546"/>
      <c r="R39" s="309" t="s">
        <v>2465</v>
      </c>
      <c r="S39" s="309"/>
      <c r="T39" s="309"/>
      <c r="U39" s="309"/>
      <c r="V39" s="309"/>
      <c r="W39" s="309"/>
      <c r="X39" s="309"/>
      <c r="Y39" s="309"/>
      <c r="Z39" s="358">
        <f>ROUNDDOWN(Z38*0.1,0)</f>
        <v>0</v>
      </c>
      <c r="AA39" s="358">
        <f>ROUNDDOWN(AA38*0.1,0)</f>
        <v>0</v>
      </c>
      <c r="AB39" s="358">
        <f>ROUNDDOWN(AB38*0.1,0)</f>
        <v>0</v>
      </c>
      <c r="AC39" s="355">
        <f>N39</f>
        <v>0</v>
      </c>
      <c r="AD39" s="503"/>
      <c r="AE39" s="503"/>
      <c r="AF39" s="1068"/>
      <c r="AG39" s="988"/>
      <c r="AH39" s="355" t="s">
        <v>2449</v>
      </c>
      <c r="AI39" s="495">
        <f>SUMIF($B$13:$B$37,$AH39,F13:F37)</f>
        <v>0</v>
      </c>
      <c r="AJ39" s="495">
        <f>SUMIF($B$13:$B$37,$AH39,G13:G37)</f>
        <v>0</v>
      </c>
      <c r="AK39" s="495">
        <f>SUMIF($B$13:$B$37,$AH39,H13:H37)</f>
        <v>0</v>
      </c>
      <c r="AL39" s="495">
        <f>SUMIF($B$13:$B$37,$AH39,I13:I37)</f>
        <v>0</v>
      </c>
      <c r="AM39" s="495">
        <f>SUMIF($B$13:$B$37,$AH39,AD13:AD37)+SUMIF($B$13:$B$37,$AH39,AA13:AA37)</f>
        <v>0</v>
      </c>
      <c r="AN39" s="495">
        <f>SUMIF($B$13:$B$37,$AH39,L13:L37)</f>
        <v>0</v>
      </c>
      <c r="AO39" s="495">
        <f>SUMIF($B$13:$B$37,$AH39,AE13:AE37)+SUMIF($B$13:$B$37,$AH39,AB13:AB37)</f>
        <v>0</v>
      </c>
      <c r="AP39" s="495">
        <f>SUMIF($B$13:$B$37,$AH39,M13:M37)</f>
        <v>0</v>
      </c>
      <c r="AW39" s="299"/>
    </row>
    <row r="40" spans="2:49" ht="19.95" customHeight="1" thickBot="1">
      <c r="B40" s="1066" t="s">
        <v>2435</v>
      </c>
      <c r="C40" s="1067"/>
      <c r="D40" s="324"/>
      <c r="E40" s="325"/>
      <c r="F40" s="358" t="str">
        <f>IF(F38="","",SUM(F38:F39))</f>
        <v/>
      </c>
      <c r="G40" s="358" t="str">
        <f t="shared" ref="G40:M40" si="18">IF(G38="","",SUM(G38:G39))</f>
        <v/>
      </c>
      <c r="H40" s="358" t="str">
        <f t="shared" si="18"/>
        <v/>
      </c>
      <c r="I40" s="358" t="str">
        <f t="shared" si="18"/>
        <v/>
      </c>
      <c r="J40" s="358" t="str">
        <f t="shared" si="18"/>
        <v/>
      </c>
      <c r="K40" s="358" t="str">
        <f t="shared" si="18"/>
        <v/>
      </c>
      <c r="L40" s="358" t="str">
        <f t="shared" si="18"/>
        <v/>
      </c>
      <c r="M40" s="358" t="str">
        <f t="shared" si="18"/>
        <v/>
      </c>
      <c r="N40" s="545"/>
      <c r="O40" s="546"/>
      <c r="R40" s="309" t="s">
        <v>2466</v>
      </c>
      <c r="S40" s="309"/>
      <c r="T40" s="309"/>
      <c r="U40" s="309"/>
      <c r="V40" s="309"/>
      <c r="W40" s="309"/>
      <c r="X40" s="309"/>
      <c r="Y40" s="309"/>
      <c r="Z40" s="358">
        <f>SUM(Z38:Z39)</f>
        <v>0</v>
      </c>
      <c r="AA40" s="361">
        <f>SUM(AA38:AA39)</f>
        <v>0</v>
      </c>
      <c r="AB40" s="361" t="str">
        <f>M40</f>
        <v/>
      </c>
      <c r="AC40" s="355">
        <f>N40</f>
        <v>0</v>
      </c>
      <c r="AD40" s="503"/>
      <c r="AE40" s="503"/>
      <c r="AF40" s="1068"/>
      <c r="AG40" s="988"/>
      <c r="AH40" s="355" t="s">
        <v>2450</v>
      </c>
      <c r="AI40" s="495">
        <f>SUMIF($B$13:$B$37,$AH40,F13:F37)</f>
        <v>0</v>
      </c>
      <c r="AJ40" s="495">
        <f>SUMIF($B$13:$B$37,$AH40,G13:G37)</f>
        <v>0</v>
      </c>
      <c r="AK40" s="495">
        <f>SUMIF($B$13:$B$37,$AH40,H13:H37)</f>
        <v>0</v>
      </c>
      <c r="AL40" s="495">
        <f>SUMIF($B$13:$B$37,$AH40,I13:I37)</f>
        <v>0</v>
      </c>
      <c r="AM40" s="495">
        <f>SUMIF($B$13:$B$37,$AH40,AD13:AD37)+SUMIF($B$13:$B$37,$AH40,AA13:AA37)</f>
        <v>0</v>
      </c>
      <c r="AN40" s="495">
        <f>SUMIF($B$13:$B$37,$AH40,L13:L37)</f>
        <v>0</v>
      </c>
      <c r="AO40" s="495">
        <f>SUMIF($B$13:$B$37,$AH40,AE13:AE37)+SUMIF($B$13:$B$37,$AH40,AB13:AB37)</f>
        <v>0</v>
      </c>
      <c r="AP40" s="495">
        <f>SUMIF($B$13:$B$37,$AH40,M13:M37)</f>
        <v>0</v>
      </c>
      <c r="AW40" s="299"/>
    </row>
    <row r="41" spans="2:49" ht="9.6" customHeight="1" thickBot="1">
      <c r="AN41" s="299"/>
      <c r="AO41" s="299"/>
      <c r="AP41" s="299"/>
      <c r="AQ41" s="299"/>
      <c r="AR41" s="299"/>
      <c r="AS41" s="299"/>
      <c r="AT41" s="299"/>
      <c r="AU41" s="299"/>
    </row>
    <row r="42" spans="2:49" ht="19.95" customHeight="1" thickBot="1">
      <c r="C42" s="971" t="s">
        <v>2485</v>
      </c>
      <c r="D42" s="972"/>
      <c r="E42" s="973"/>
      <c r="F42" s="973"/>
      <c r="G42" s="1057" t="str">
        <f>IFERROR(F38,0)</f>
        <v/>
      </c>
      <c r="H42" s="1058"/>
      <c r="I42" s="971" t="s">
        <v>2486</v>
      </c>
      <c r="J42" s="973"/>
      <c r="K42" s="973"/>
      <c r="L42" s="976"/>
      <c r="M42" s="1059" t="str">
        <f>IFERROR(G38,0)</f>
        <v/>
      </c>
      <c r="N42" s="1058"/>
      <c r="V42" s="573"/>
      <c r="Z42" s="309" t="s">
        <v>2504</v>
      </c>
      <c r="AA42" s="309" t="e">
        <f>IF(AN19=5,AA38,AA40)</f>
        <v>#N/A</v>
      </c>
      <c r="AB42" s="309" t="e">
        <f>IF(AN19=5,AA38,AA40)</f>
        <v>#N/A</v>
      </c>
      <c r="AN42" s="299"/>
      <c r="AO42" s="299"/>
      <c r="AP42" s="299"/>
      <c r="AQ42" s="299"/>
      <c r="AR42" s="299"/>
      <c r="AS42" s="299"/>
      <c r="AT42" s="299"/>
      <c r="AU42" s="299"/>
    </row>
    <row r="43" spans="2:49" ht="19.95" customHeight="1" thickBot="1">
      <c r="C43" s="971" t="s">
        <v>2487</v>
      </c>
      <c r="D43" s="972"/>
      <c r="E43" s="973"/>
      <c r="F43" s="973"/>
      <c r="G43" s="981" t="str">
        <f>IFERROR(H38,0)</f>
        <v/>
      </c>
      <c r="H43" s="982"/>
      <c r="I43" s="971" t="s">
        <v>2488</v>
      </c>
      <c r="J43" s="973"/>
      <c r="K43" s="973"/>
      <c r="L43" s="976"/>
      <c r="M43" s="989" t="str">
        <f>IFERROR(I38,0)</f>
        <v/>
      </c>
      <c r="N43" s="982"/>
      <c r="AN43" s="299"/>
      <c r="AO43" s="299"/>
      <c r="AP43" s="299"/>
      <c r="AQ43" s="299"/>
      <c r="AR43" s="299"/>
      <c r="AS43" s="299"/>
      <c r="AT43" s="299"/>
      <c r="AU43" s="299"/>
    </row>
    <row r="44" spans="2:49" ht="9.6" customHeight="1" thickBot="1">
      <c r="AN44" s="299"/>
      <c r="AO44" s="299"/>
      <c r="AP44" s="299"/>
      <c r="AQ44" s="299"/>
      <c r="AR44" s="299"/>
      <c r="AS44" s="299"/>
      <c r="AT44" s="299"/>
      <c r="AU44" s="299"/>
    </row>
    <row r="45" spans="2:49" ht="19.95" customHeight="1" thickBot="1">
      <c r="C45" s="971" t="s">
        <v>2617</v>
      </c>
      <c r="D45" s="972"/>
      <c r="E45" s="973"/>
      <c r="F45" s="973"/>
      <c r="G45" s="1057" t="str">
        <f>IFERROR(VLOOKUP(C7,AG29:AN32,8,FALSE),"")</f>
        <v/>
      </c>
      <c r="H45" s="1058"/>
      <c r="I45" s="971" t="s">
        <v>2437</v>
      </c>
      <c r="J45" s="973"/>
      <c r="K45" s="973"/>
      <c r="L45" s="976"/>
      <c r="M45" s="1059">
        <f>IF(I7="",0,ROUNDDOWN(MIN(T49:T50),-3))</f>
        <v>0</v>
      </c>
      <c r="N45" s="1058"/>
      <c r="R45" s="1060" t="s">
        <v>2478</v>
      </c>
      <c r="S45" s="1061"/>
      <c r="T45" s="1061"/>
      <c r="U45" s="1062"/>
      <c r="V45" s="566"/>
      <c r="W45" s="566"/>
      <c r="X45" s="566"/>
      <c r="Y45" s="566"/>
      <c r="Z45" s="506" t="e">
        <f>IF(AN19=5,L38,L40)</f>
        <v>#N/A</v>
      </c>
      <c r="AA45" s="507" t="e">
        <f>IF(AN19=5,M38,M40)</f>
        <v>#N/A</v>
      </c>
      <c r="AB45" s="346" t="e">
        <f>SUM(Z45:AA45)</f>
        <v>#N/A</v>
      </c>
      <c r="AN45" s="299"/>
      <c r="AO45" s="299"/>
      <c r="AP45" s="299"/>
      <c r="AQ45" s="299"/>
      <c r="AR45" s="299"/>
      <c r="AS45" s="299"/>
      <c r="AT45" s="299"/>
      <c r="AU45" s="299"/>
    </row>
    <row r="46" spans="2:49" ht="19.95" customHeight="1" thickBot="1">
      <c r="C46" s="971" t="s">
        <v>2438</v>
      </c>
      <c r="D46" s="972"/>
      <c r="E46" s="973"/>
      <c r="F46" s="973"/>
      <c r="G46" s="981" t="str">
        <f>IF(G45="","",G45+M45)</f>
        <v/>
      </c>
      <c r="H46" s="982"/>
      <c r="I46" s="983" t="str">
        <f>IFERROR(VLOOKUP(G3,AG19:AL26,5,FALSE),"交付申請額")</f>
        <v>交付申請額</v>
      </c>
      <c r="J46" s="984"/>
      <c r="K46" s="984"/>
      <c r="L46" s="985"/>
      <c r="M46" s="986" t="str">
        <f>IF(G46="","",MIN(S51,G46))</f>
        <v/>
      </c>
      <c r="N46" s="987"/>
      <c r="R46" s="342"/>
      <c r="S46" s="342"/>
      <c r="T46" s="342"/>
      <c r="U46" s="342"/>
      <c r="V46" s="342"/>
      <c r="W46" s="342"/>
      <c r="X46" s="342"/>
      <c r="Y46" s="342"/>
      <c r="Z46" s="508"/>
      <c r="AA46" s="508"/>
      <c r="AN46" s="299"/>
      <c r="AO46" s="299"/>
      <c r="AP46" s="299"/>
      <c r="AQ46" s="299"/>
      <c r="AR46" s="299"/>
      <c r="AS46" s="299"/>
      <c r="AT46" s="299"/>
      <c r="AU46" s="299"/>
    </row>
    <row r="47" spans="2:49" ht="9.6" customHeight="1">
      <c r="I47" s="952" t="s">
        <v>2589</v>
      </c>
      <c r="J47" s="953"/>
      <c r="K47" s="953"/>
      <c r="L47" s="953"/>
      <c r="M47" s="953"/>
      <c r="N47" s="953"/>
      <c r="R47" s="309"/>
      <c r="S47" s="309"/>
      <c r="T47" s="309"/>
      <c r="U47" s="309"/>
      <c r="V47" s="309"/>
      <c r="W47" s="309"/>
      <c r="X47" s="309"/>
      <c r="Y47" s="309"/>
      <c r="Z47" s="503"/>
      <c r="AA47" s="503"/>
      <c r="AN47" s="299"/>
      <c r="AO47" s="299"/>
      <c r="AP47" s="299"/>
      <c r="AQ47" s="299"/>
      <c r="AR47" s="299"/>
      <c r="AS47" s="299"/>
      <c r="AT47" s="299"/>
      <c r="AU47" s="299"/>
    </row>
    <row r="48" spans="2:49" ht="19.95" customHeight="1">
      <c r="C48" s="955"/>
      <c r="D48" s="955"/>
      <c r="E48" s="955"/>
      <c r="F48" s="955"/>
      <c r="G48" s="1063"/>
      <c r="H48" s="1063"/>
      <c r="I48" s="954"/>
      <c r="J48" s="954"/>
      <c r="K48" s="954"/>
      <c r="L48" s="954"/>
      <c r="M48" s="954"/>
      <c r="N48" s="954"/>
      <c r="R48" s="309"/>
      <c r="S48" s="309" t="s">
        <v>2462</v>
      </c>
      <c r="T48" s="309" t="s">
        <v>2395</v>
      </c>
      <c r="U48" s="309"/>
      <c r="V48" s="309"/>
      <c r="W48" s="309"/>
      <c r="X48" s="309"/>
      <c r="Y48" s="309"/>
      <c r="Z48" s="503" t="s">
        <v>2513</v>
      </c>
      <c r="AA48" s="503">
        <f>SUMIF($B$13:$B$37,Z48,$F$13:$F$37)</f>
        <v>0</v>
      </c>
      <c r="AN48" s="299"/>
      <c r="AO48" s="299"/>
      <c r="AP48" s="299"/>
      <c r="AQ48" s="299"/>
      <c r="AR48" s="299"/>
      <c r="AS48" s="299"/>
      <c r="AT48" s="299"/>
      <c r="AU48" s="299"/>
    </row>
    <row r="49" spans="3:47" ht="19.95" customHeight="1">
      <c r="C49" s="955"/>
      <c r="D49" s="955"/>
      <c r="E49" s="955"/>
      <c r="F49" s="955"/>
      <c r="G49" s="957"/>
      <c r="H49" s="955"/>
      <c r="I49" s="958"/>
      <c r="J49" s="958"/>
      <c r="K49" s="958"/>
      <c r="L49" s="958"/>
      <c r="M49" s="959"/>
      <c r="N49" s="959"/>
      <c r="R49" s="309" t="s">
        <v>2467</v>
      </c>
      <c r="S49" s="509"/>
      <c r="T49" s="509" t="e">
        <f>ROUNDDOWN((AM5*AO3*AQ16),-3)</f>
        <v>#N/A</v>
      </c>
      <c r="U49" s="509"/>
      <c r="V49" s="509"/>
      <c r="W49" s="509"/>
      <c r="X49" s="509"/>
      <c r="Y49" s="509"/>
      <c r="Z49" s="503" t="s">
        <v>2515</v>
      </c>
      <c r="AA49" s="503">
        <f>SUMIF($B$13:$B$37,Z49,$F$13:$F$37)</f>
        <v>0</v>
      </c>
      <c r="AN49" s="299"/>
      <c r="AO49" s="299"/>
      <c r="AP49" s="299"/>
      <c r="AQ49" s="299"/>
      <c r="AR49" s="299"/>
      <c r="AS49" s="299"/>
      <c r="AT49" s="299"/>
      <c r="AU49" s="299"/>
    </row>
    <row r="50" spans="3:47">
      <c r="R50" s="309" t="s">
        <v>2471</v>
      </c>
      <c r="S50" s="509" t="e">
        <f>ROUNDDOWN(Z45,-3)</f>
        <v>#N/A</v>
      </c>
      <c r="T50" s="509" t="e">
        <f>ROUNDDOWN(AA45,-3)</f>
        <v>#N/A</v>
      </c>
      <c r="U50" s="509"/>
      <c r="V50" s="509"/>
      <c r="W50" s="509"/>
      <c r="X50" s="509"/>
      <c r="Y50" s="509"/>
      <c r="Z50" s="503" t="s">
        <v>2514</v>
      </c>
      <c r="AA50" s="503">
        <f>SUMIF($B$13:$B$37,Z50,$F$13:$F$37)</f>
        <v>0</v>
      </c>
      <c r="AN50" s="299"/>
      <c r="AO50" s="299"/>
      <c r="AP50" s="299"/>
      <c r="AQ50" s="299"/>
      <c r="AR50" s="299"/>
      <c r="AS50" s="299"/>
      <c r="AT50" s="299"/>
      <c r="AU50" s="299"/>
    </row>
    <row r="51" spans="3:47">
      <c r="R51" s="309" t="s">
        <v>2457</v>
      </c>
      <c r="S51" s="1055">
        <f>AI7</f>
        <v>100000000</v>
      </c>
      <c r="T51" s="1056"/>
      <c r="U51" s="509"/>
      <c r="V51" s="509"/>
      <c r="W51" s="509"/>
      <c r="X51" s="509"/>
      <c r="Y51" s="509"/>
      <c r="Z51" s="503"/>
      <c r="AA51" s="503"/>
      <c r="AN51" s="299"/>
      <c r="AO51" s="299"/>
      <c r="AP51" s="299"/>
      <c r="AQ51" s="299"/>
      <c r="AR51" s="299"/>
      <c r="AS51" s="299"/>
      <c r="AT51" s="299"/>
      <c r="AU51" s="299"/>
    </row>
    <row r="52" spans="3:47">
      <c r="R52" s="309" t="s">
        <v>2468</v>
      </c>
      <c r="S52" s="509" t="e">
        <f>MIN(S49:S50)</f>
        <v>#N/A</v>
      </c>
      <c r="T52" s="509" t="e">
        <f>MIN(T49:T50)</f>
        <v>#N/A</v>
      </c>
      <c r="U52" s="509"/>
      <c r="V52" s="509"/>
      <c r="W52" s="509"/>
      <c r="X52" s="509"/>
      <c r="Y52" s="509"/>
      <c r="Z52" s="503"/>
      <c r="AA52" s="503"/>
    </row>
    <row r="53" spans="3:47">
      <c r="R53" s="309" t="s">
        <v>2477</v>
      </c>
      <c r="S53" s="337">
        <f>AA38+AD38</f>
        <v>0</v>
      </c>
      <c r="T53" s="510">
        <f>AB38+AE38</f>
        <v>0</v>
      </c>
    </row>
  </sheetData>
  <sheetProtection algorithmName="SHA-512" hashValue="DkLYD5vS5CAzquMOyR7QGBNzQEIoVfz+m0gzfke1esTizDBomNE0kyra3El7XsgQgq9A1uQRJs9AwH2Io91RRg==" saltValue="lKyAH4tdbIsaWeMuagdObw==" spinCount="100000" sheet="1" objects="1" scenarios="1"/>
  <mergeCells count="91">
    <mergeCell ref="AN27:AN28"/>
    <mergeCell ref="B38:C38"/>
    <mergeCell ref="C49:F49"/>
    <mergeCell ref="G49:H49"/>
    <mergeCell ref="I49:L49"/>
    <mergeCell ref="M49:N49"/>
    <mergeCell ref="I47:N48"/>
    <mergeCell ref="AF38:AG38"/>
    <mergeCell ref="AF39:AG39"/>
    <mergeCell ref="AF40:AG40"/>
    <mergeCell ref="C42:F42"/>
    <mergeCell ref="G42:H42"/>
    <mergeCell ref="I42:L42"/>
    <mergeCell ref="M42:N42"/>
    <mergeCell ref="B39:C39"/>
    <mergeCell ref="B40:C40"/>
    <mergeCell ref="S51:T51"/>
    <mergeCell ref="C43:F43"/>
    <mergeCell ref="G43:H43"/>
    <mergeCell ref="I43:L43"/>
    <mergeCell ref="M43:N43"/>
    <mergeCell ref="C45:F45"/>
    <mergeCell ref="G45:H45"/>
    <mergeCell ref="I45:L45"/>
    <mergeCell ref="M45:N45"/>
    <mergeCell ref="R45:U45"/>
    <mergeCell ref="C46:F46"/>
    <mergeCell ref="G46:H46"/>
    <mergeCell ref="I46:L46"/>
    <mergeCell ref="M46:N46"/>
    <mergeCell ref="C48:F48"/>
    <mergeCell ref="G48:H48"/>
    <mergeCell ref="AJ36:AJ37"/>
    <mergeCell ref="AK36:AK37"/>
    <mergeCell ref="AL36:AL37"/>
    <mergeCell ref="AM36:AN36"/>
    <mergeCell ref="AO36:AP36"/>
    <mergeCell ref="AH36:AH37"/>
    <mergeCell ref="AI36:AI37"/>
    <mergeCell ref="N27:O27"/>
    <mergeCell ref="N28:O28"/>
    <mergeCell ref="N29:O29"/>
    <mergeCell ref="N30:O30"/>
    <mergeCell ref="N31:O31"/>
    <mergeCell ref="N32:O32"/>
    <mergeCell ref="N37:O37"/>
    <mergeCell ref="N33:O33"/>
    <mergeCell ref="N34:O34"/>
    <mergeCell ref="N35:O35"/>
    <mergeCell ref="N36:O36"/>
    <mergeCell ref="N19:O19"/>
    <mergeCell ref="AN19:AN26"/>
    <mergeCell ref="N20:O20"/>
    <mergeCell ref="N21:O21"/>
    <mergeCell ref="N22:O22"/>
    <mergeCell ref="N23:O23"/>
    <mergeCell ref="N24:O24"/>
    <mergeCell ref="N25:O25"/>
    <mergeCell ref="N26:O26"/>
    <mergeCell ref="N18:O18"/>
    <mergeCell ref="AJ10:AP10"/>
    <mergeCell ref="AQ10:AW10"/>
    <mergeCell ref="AM11:AN11"/>
    <mergeCell ref="AO11:AP11"/>
    <mergeCell ref="AT11:AU11"/>
    <mergeCell ref="AV11:AW11"/>
    <mergeCell ref="N13:O13"/>
    <mergeCell ref="N14:O14"/>
    <mergeCell ref="N15:O15"/>
    <mergeCell ref="N16:O16"/>
    <mergeCell ref="N17:O17"/>
    <mergeCell ref="V10:Y10"/>
    <mergeCell ref="AA9:AB9"/>
    <mergeCell ref="AC9:AE9"/>
    <mergeCell ref="H10:H11"/>
    <mergeCell ref="I10:I11"/>
    <mergeCell ref="J10:K10"/>
    <mergeCell ref="Z10:Z11"/>
    <mergeCell ref="G1:I1"/>
    <mergeCell ref="G3:I3"/>
    <mergeCell ref="B5:B6"/>
    <mergeCell ref="S6:AA8"/>
    <mergeCell ref="M6:M7"/>
    <mergeCell ref="N6:N7"/>
    <mergeCell ref="O6:O7"/>
    <mergeCell ref="G5:K5"/>
    <mergeCell ref="B9:B12"/>
    <mergeCell ref="C9:C12"/>
    <mergeCell ref="D9:F11"/>
    <mergeCell ref="G9:G10"/>
    <mergeCell ref="N9:O12"/>
  </mergeCells>
  <phoneticPr fontId="65"/>
  <dataValidations count="8">
    <dataValidation type="list" allowBlank="1" showInputMessage="1" showErrorMessage="1" sqref="E13:E37" xr:uid="{00000000-0002-0000-1300-000000000000}">
      <formula1>$AH$12:$AH$14</formula1>
    </dataValidation>
    <dataValidation type="list" allowBlank="1" showInputMessage="1" showErrorMessage="1" sqref="G3:I3" xr:uid="{00000000-0002-0000-1300-000001000000}">
      <formula1>$AG$18:$AG$22</formula1>
    </dataValidation>
    <dataValidation type="list" allowBlank="1" showInputMessage="1" showErrorMessage="1" sqref="E7" xr:uid="{00000000-0002-0000-1300-000002000000}">
      <formula1>$AJ$12:$AJ$13</formula1>
    </dataValidation>
    <dataValidation type="list" allowBlank="1" showInputMessage="1" showErrorMessage="1" sqref="B7" xr:uid="{00000000-0002-0000-1300-000003000000}">
      <formula1>$AI$12:$AI$13</formula1>
    </dataValidation>
    <dataValidation type="list" allowBlank="1" showInputMessage="1" showErrorMessage="1" sqref="B13:B37" xr:uid="{00000000-0002-0000-1300-000004000000}">
      <formula1>$AG$12:$AG$14</formula1>
    </dataValidation>
    <dataValidation type="list" allowBlank="1" showInputMessage="1" showErrorMessage="1" sqref="C7" xr:uid="{00000000-0002-0000-1300-000005000000}">
      <formula1>$AG$29:$AG$32</formula1>
    </dataValidation>
    <dataValidation type="list" allowBlank="1" showInputMessage="1" showErrorMessage="1" sqref="K7" xr:uid="{00000000-0002-0000-1300-000006000000}">
      <formula1>$AT$12:$AT$18</formula1>
    </dataValidation>
    <dataValidation type="list" allowBlank="1" showInputMessage="1" showErrorMessage="1" sqref="J7" xr:uid="{00000000-0002-0000-1300-000007000000}">
      <formula1>$AQ$12:$AQ$13</formula1>
    </dataValidation>
  </dataValidations>
  <pageMargins left="0.70866141732283472" right="0.70866141732283472" top="0.74803149606299213" bottom="0.15748031496062992" header="0.31496062992125984" footer="0.31496062992125984"/>
  <pageSetup paperSize="8" scale="91" orientation="landscape"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4">
    <tabColor rgb="FFFFFF00"/>
  </sheetPr>
  <dimension ref="B1:AH40"/>
  <sheetViews>
    <sheetView showZeros="0" view="pageBreakPreview" zoomScaleNormal="100" zoomScaleSheetLayoutView="100" workbookViewId="0">
      <selection activeCell="P32" sqref="P32:Q32"/>
    </sheetView>
  </sheetViews>
  <sheetFormatPr defaultRowHeight="13.2"/>
  <cols>
    <col min="1" max="1" width="2.109375" style="127" customWidth="1"/>
    <col min="2" max="2" width="2.33203125" style="127" customWidth="1"/>
    <col min="3" max="3" width="1.109375" style="127" customWidth="1"/>
    <col min="4" max="4" width="5.6640625" style="127" customWidth="1"/>
    <col min="5" max="5" width="3.6640625" style="127" customWidth="1"/>
    <col min="6" max="6" width="2.6640625" style="127" customWidth="1"/>
    <col min="7" max="7" width="3.6640625" style="127" customWidth="1"/>
    <col min="8" max="8" width="2.6640625" style="127" customWidth="1"/>
    <col min="9" max="9" width="3.6640625" style="127" customWidth="1"/>
    <col min="10" max="10" width="4.6640625" style="127" customWidth="1"/>
    <col min="11" max="11" width="1.21875" style="127" customWidth="1"/>
    <col min="12" max="12" width="3.109375" style="127" customWidth="1"/>
    <col min="13" max="13" width="4.44140625" style="127" customWidth="1"/>
    <col min="14" max="14" width="3.6640625" style="127" customWidth="1"/>
    <col min="15" max="15" width="5.6640625" style="127" customWidth="1"/>
    <col min="16" max="16" width="3.6640625" style="127" customWidth="1"/>
    <col min="17" max="17" width="4.6640625" style="127" customWidth="1"/>
    <col min="18" max="20" width="3.6640625" style="127" customWidth="1"/>
    <col min="21" max="24" width="3.6640625" style="128" customWidth="1"/>
    <col min="25" max="25" width="2.21875" style="128" customWidth="1"/>
    <col min="26" max="27" width="2.109375" style="128" customWidth="1"/>
    <col min="28" max="28" width="4" style="127" customWidth="1"/>
    <col min="29" max="29" width="8.88671875" style="127"/>
    <col min="30" max="51" width="8.88671875" style="127" customWidth="1"/>
    <col min="52" max="260" width="8.88671875" style="127"/>
    <col min="261" max="261" width="2.44140625" style="127" customWidth="1"/>
    <col min="262" max="262" width="2.33203125" style="127" customWidth="1"/>
    <col min="263" max="263" width="1.109375" style="127" customWidth="1"/>
    <col min="264" max="264" width="22.6640625" style="127" customWidth="1"/>
    <col min="265" max="265" width="1.21875" style="127" customWidth="1"/>
    <col min="266" max="267" width="11.77734375" style="127" customWidth="1"/>
    <col min="268" max="268" width="1.77734375" style="127" customWidth="1"/>
    <col min="269" max="269" width="6.88671875" style="127" customWidth="1"/>
    <col min="270" max="270" width="4.44140625" style="127" customWidth="1"/>
    <col min="271" max="271" width="3.6640625" style="127" customWidth="1"/>
    <col min="272" max="272" width="0.77734375" style="127" customWidth="1"/>
    <col min="273" max="273" width="3.33203125" style="127" customWidth="1"/>
    <col min="274" max="274" width="3.6640625" style="127" customWidth="1"/>
    <col min="275" max="275" width="3" style="127" customWidth="1"/>
    <col min="276" max="276" width="3.6640625" style="127" customWidth="1"/>
    <col min="277" max="277" width="3.109375" style="127" customWidth="1"/>
    <col min="278" max="278" width="1.88671875" style="127" customWidth="1"/>
    <col min="279" max="280" width="2.21875" style="127" customWidth="1"/>
    <col min="281" max="281" width="7.21875" style="127" customWidth="1"/>
    <col min="282" max="516" width="8.88671875" style="127"/>
    <col min="517" max="517" width="2.44140625" style="127" customWidth="1"/>
    <col min="518" max="518" width="2.33203125" style="127" customWidth="1"/>
    <col min="519" max="519" width="1.109375" style="127" customWidth="1"/>
    <col min="520" max="520" width="22.6640625" style="127" customWidth="1"/>
    <col min="521" max="521" width="1.21875" style="127" customWidth="1"/>
    <col min="522" max="523" width="11.77734375" style="127" customWidth="1"/>
    <col min="524" max="524" width="1.77734375" style="127" customWidth="1"/>
    <col min="525" max="525" width="6.88671875" style="127" customWidth="1"/>
    <col min="526" max="526" width="4.44140625" style="127" customWidth="1"/>
    <col min="527" max="527" width="3.6640625" style="127" customWidth="1"/>
    <col min="528" max="528" width="0.77734375" style="127" customWidth="1"/>
    <col min="529" max="529" width="3.33203125" style="127" customWidth="1"/>
    <col min="530" max="530" width="3.6640625" style="127" customWidth="1"/>
    <col min="531" max="531" width="3" style="127" customWidth="1"/>
    <col min="532" max="532" width="3.6640625" style="127" customWidth="1"/>
    <col min="533" max="533" width="3.109375" style="127" customWidth="1"/>
    <col min="534" max="534" width="1.88671875" style="127" customWidth="1"/>
    <col min="535" max="536" width="2.21875" style="127" customWidth="1"/>
    <col min="537" max="537" width="7.21875" style="127" customWidth="1"/>
    <col min="538" max="772" width="8.88671875" style="127"/>
    <col min="773" max="773" width="2.44140625" style="127" customWidth="1"/>
    <col min="774" max="774" width="2.33203125" style="127" customWidth="1"/>
    <col min="775" max="775" width="1.109375" style="127" customWidth="1"/>
    <col min="776" max="776" width="22.6640625" style="127" customWidth="1"/>
    <col min="777" max="777" width="1.21875" style="127" customWidth="1"/>
    <col min="778" max="779" width="11.77734375" style="127" customWidth="1"/>
    <col min="780" max="780" width="1.77734375" style="127" customWidth="1"/>
    <col min="781" max="781" width="6.88671875" style="127" customWidth="1"/>
    <col min="782" max="782" width="4.44140625" style="127" customWidth="1"/>
    <col min="783" max="783" width="3.6640625" style="127" customWidth="1"/>
    <col min="784" max="784" width="0.77734375" style="127" customWidth="1"/>
    <col min="785" max="785" width="3.33203125" style="127" customWidth="1"/>
    <col min="786" max="786" width="3.6640625" style="127" customWidth="1"/>
    <col min="787" max="787" width="3" style="127" customWidth="1"/>
    <col min="788" max="788" width="3.6640625" style="127" customWidth="1"/>
    <col min="789" max="789" width="3.109375" style="127" customWidth="1"/>
    <col min="790" max="790" width="1.88671875" style="127" customWidth="1"/>
    <col min="791" max="792" width="2.21875" style="127" customWidth="1"/>
    <col min="793" max="793" width="7.21875" style="127" customWidth="1"/>
    <col min="794" max="1028" width="8.88671875" style="127"/>
    <col min="1029" max="1029" width="2.44140625" style="127" customWidth="1"/>
    <col min="1030" max="1030" width="2.33203125" style="127" customWidth="1"/>
    <col min="1031" max="1031" width="1.109375" style="127" customWidth="1"/>
    <col min="1032" max="1032" width="22.6640625" style="127" customWidth="1"/>
    <col min="1033" max="1033" width="1.21875" style="127" customWidth="1"/>
    <col min="1034" max="1035" width="11.77734375" style="127" customWidth="1"/>
    <col min="1036" max="1036" width="1.77734375" style="127" customWidth="1"/>
    <col min="1037" max="1037" width="6.88671875" style="127" customWidth="1"/>
    <col min="1038" max="1038" width="4.44140625" style="127" customWidth="1"/>
    <col min="1039" max="1039" width="3.6640625" style="127" customWidth="1"/>
    <col min="1040" max="1040" width="0.77734375" style="127" customWidth="1"/>
    <col min="1041" max="1041" width="3.33203125" style="127" customWidth="1"/>
    <col min="1042" max="1042" width="3.6640625" style="127" customWidth="1"/>
    <col min="1043" max="1043" width="3" style="127" customWidth="1"/>
    <col min="1044" max="1044" width="3.6640625" style="127" customWidth="1"/>
    <col min="1045" max="1045" width="3.109375" style="127" customWidth="1"/>
    <col min="1046" max="1046" width="1.88671875" style="127" customWidth="1"/>
    <col min="1047" max="1048" width="2.21875" style="127" customWidth="1"/>
    <col min="1049" max="1049" width="7.21875" style="127" customWidth="1"/>
    <col min="1050" max="1284" width="8.88671875" style="127"/>
    <col min="1285" max="1285" width="2.44140625" style="127" customWidth="1"/>
    <col min="1286" max="1286" width="2.33203125" style="127" customWidth="1"/>
    <col min="1287" max="1287" width="1.109375" style="127" customWidth="1"/>
    <col min="1288" max="1288" width="22.6640625" style="127" customWidth="1"/>
    <col min="1289" max="1289" width="1.21875" style="127" customWidth="1"/>
    <col min="1290" max="1291" width="11.77734375" style="127" customWidth="1"/>
    <col min="1292" max="1292" width="1.77734375" style="127" customWidth="1"/>
    <col min="1293" max="1293" width="6.88671875" style="127" customWidth="1"/>
    <col min="1294" max="1294" width="4.44140625" style="127" customWidth="1"/>
    <col min="1295" max="1295" width="3.6640625" style="127" customWidth="1"/>
    <col min="1296" max="1296" width="0.77734375" style="127" customWidth="1"/>
    <col min="1297" max="1297" width="3.33203125" style="127" customWidth="1"/>
    <col min="1298" max="1298" width="3.6640625" style="127" customWidth="1"/>
    <col min="1299" max="1299" width="3" style="127" customWidth="1"/>
    <col min="1300" max="1300" width="3.6640625" style="127" customWidth="1"/>
    <col min="1301" max="1301" width="3.109375" style="127" customWidth="1"/>
    <col min="1302" max="1302" width="1.88671875" style="127" customWidth="1"/>
    <col min="1303" max="1304" width="2.21875" style="127" customWidth="1"/>
    <col min="1305" max="1305" width="7.21875" style="127" customWidth="1"/>
    <col min="1306" max="1540" width="8.88671875" style="127"/>
    <col min="1541" max="1541" width="2.44140625" style="127" customWidth="1"/>
    <col min="1542" max="1542" width="2.33203125" style="127" customWidth="1"/>
    <col min="1543" max="1543" width="1.109375" style="127" customWidth="1"/>
    <col min="1544" max="1544" width="22.6640625" style="127" customWidth="1"/>
    <col min="1545" max="1545" width="1.21875" style="127" customWidth="1"/>
    <col min="1546" max="1547" width="11.77734375" style="127" customWidth="1"/>
    <col min="1548" max="1548" width="1.77734375" style="127" customWidth="1"/>
    <col min="1549" max="1549" width="6.88671875" style="127" customWidth="1"/>
    <col min="1550" max="1550" width="4.44140625" style="127" customWidth="1"/>
    <col min="1551" max="1551" width="3.6640625" style="127" customWidth="1"/>
    <col min="1552" max="1552" width="0.77734375" style="127" customWidth="1"/>
    <col min="1553" max="1553" width="3.33203125" style="127" customWidth="1"/>
    <col min="1554" max="1554" width="3.6640625" style="127" customWidth="1"/>
    <col min="1555" max="1555" width="3" style="127" customWidth="1"/>
    <col min="1556" max="1556" width="3.6640625" style="127" customWidth="1"/>
    <col min="1557" max="1557" width="3.109375" style="127" customWidth="1"/>
    <col min="1558" max="1558" width="1.88671875" style="127" customWidth="1"/>
    <col min="1559" max="1560" width="2.21875" style="127" customWidth="1"/>
    <col min="1561" max="1561" width="7.21875" style="127" customWidth="1"/>
    <col min="1562" max="1796" width="8.88671875" style="127"/>
    <col min="1797" max="1797" width="2.44140625" style="127" customWidth="1"/>
    <col min="1798" max="1798" width="2.33203125" style="127" customWidth="1"/>
    <col min="1799" max="1799" width="1.109375" style="127" customWidth="1"/>
    <col min="1800" max="1800" width="22.6640625" style="127" customWidth="1"/>
    <col min="1801" max="1801" width="1.21875" style="127" customWidth="1"/>
    <col min="1802" max="1803" width="11.77734375" style="127" customWidth="1"/>
    <col min="1804" max="1804" width="1.77734375" style="127" customWidth="1"/>
    <col min="1805" max="1805" width="6.88671875" style="127" customWidth="1"/>
    <col min="1806" max="1806" width="4.44140625" style="127" customWidth="1"/>
    <col min="1807" max="1807" width="3.6640625" style="127" customWidth="1"/>
    <col min="1808" max="1808" width="0.77734375" style="127" customWidth="1"/>
    <col min="1809" max="1809" width="3.33203125" style="127" customWidth="1"/>
    <col min="1810" max="1810" width="3.6640625" style="127" customWidth="1"/>
    <col min="1811" max="1811" width="3" style="127" customWidth="1"/>
    <col min="1812" max="1812" width="3.6640625" style="127" customWidth="1"/>
    <col min="1813" max="1813" width="3.109375" style="127" customWidth="1"/>
    <col min="1814" max="1814" width="1.88671875" style="127" customWidth="1"/>
    <col min="1815" max="1816" width="2.21875" style="127" customWidth="1"/>
    <col min="1817" max="1817" width="7.21875" style="127" customWidth="1"/>
    <col min="1818" max="2052" width="8.88671875" style="127"/>
    <col min="2053" max="2053" width="2.44140625" style="127" customWidth="1"/>
    <col min="2054" max="2054" width="2.33203125" style="127" customWidth="1"/>
    <col min="2055" max="2055" width="1.109375" style="127" customWidth="1"/>
    <col min="2056" max="2056" width="22.6640625" style="127" customWidth="1"/>
    <col min="2057" max="2057" width="1.21875" style="127" customWidth="1"/>
    <col min="2058" max="2059" width="11.77734375" style="127" customWidth="1"/>
    <col min="2060" max="2060" width="1.77734375" style="127" customWidth="1"/>
    <col min="2061" max="2061" width="6.88671875" style="127" customWidth="1"/>
    <col min="2062" max="2062" width="4.44140625" style="127" customWidth="1"/>
    <col min="2063" max="2063" width="3.6640625" style="127" customWidth="1"/>
    <col min="2064" max="2064" width="0.77734375" style="127" customWidth="1"/>
    <col min="2065" max="2065" width="3.33203125" style="127" customWidth="1"/>
    <col min="2066" max="2066" width="3.6640625" style="127" customWidth="1"/>
    <col min="2067" max="2067" width="3" style="127" customWidth="1"/>
    <col min="2068" max="2068" width="3.6640625" style="127" customWidth="1"/>
    <col min="2069" max="2069" width="3.109375" style="127" customWidth="1"/>
    <col min="2070" max="2070" width="1.88671875" style="127" customWidth="1"/>
    <col min="2071" max="2072" width="2.21875" style="127" customWidth="1"/>
    <col min="2073" max="2073" width="7.21875" style="127" customWidth="1"/>
    <col min="2074" max="2308" width="8.88671875" style="127"/>
    <col min="2309" max="2309" width="2.44140625" style="127" customWidth="1"/>
    <col min="2310" max="2310" width="2.33203125" style="127" customWidth="1"/>
    <col min="2311" max="2311" width="1.109375" style="127" customWidth="1"/>
    <col min="2312" max="2312" width="22.6640625" style="127" customWidth="1"/>
    <col min="2313" max="2313" width="1.21875" style="127" customWidth="1"/>
    <col min="2314" max="2315" width="11.77734375" style="127" customWidth="1"/>
    <col min="2316" max="2316" width="1.77734375" style="127" customWidth="1"/>
    <col min="2317" max="2317" width="6.88671875" style="127" customWidth="1"/>
    <col min="2318" max="2318" width="4.44140625" style="127" customWidth="1"/>
    <col min="2319" max="2319" width="3.6640625" style="127" customWidth="1"/>
    <col min="2320" max="2320" width="0.77734375" style="127" customWidth="1"/>
    <col min="2321" max="2321" width="3.33203125" style="127" customWidth="1"/>
    <col min="2322" max="2322" width="3.6640625" style="127" customWidth="1"/>
    <col min="2323" max="2323" width="3" style="127" customWidth="1"/>
    <col min="2324" max="2324" width="3.6640625" style="127" customWidth="1"/>
    <col min="2325" max="2325" width="3.109375" style="127" customWidth="1"/>
    <col min="2326" max="2326" width="1.88671875" style="127" customWidth="1"/>
    <col min="2327" max="2328" width="2.21875" style="127" customWidth="1"/>
    <col min="2329" max="2329" width="7.21875" style="127" customWidth="1"/>
    <col min="2330" max="2564" width="8.88671875" style="127"/>
    <col min="2565" max="2565" width="2.44140625" style="127" customWidth="1"/>
    <col min="2566" max="2566" width="2.33203125" style="127" customWidth="1"/>
    <col min="2567" max="2567" width="1.109375" style="127" customWidth="1"/>
    <col min="2568" max="2568" width="22.6640625" style="127" customWidth="1"/>
    <col min="2569" max="2569" width="1.21875" style="127" customWidth="1"/>
    <col min="2570" max="2571" width="11.77734375" style="127" customWidth="1"/>
    <col min="2572" max="2572" width="1.77734375" style="127" customWidth="1"/>
    <col min="2573" max="2573" width="6.88671875" style="127" customWidth="1"/>
    <col min="2574" max="2574" width="4.44140625" style="127" customWidth="1"/>
    <col min="2575" max="2575" width="3.6640625" style="127" customWidth="1"/>
    <col min="2576" max="2576" width="0.77734375" style="127" customWidth="1"/>
    <col min="2577" max="2577" width="3.33203125" style="127" customWidth="1"/>
    <col min="2578" max="2578" width="3.6640625" style="127" customWidth="1"/>
    <col min="2579" max="2579" width="3" style="127" customWidth="1"/>
    <col min="2580" max="2580" width="3.6640625" style="127" customWidth="1"/>
    <col min="2581" max="2581" width="3.109375" style="127" customWidth="1"/>
    <col min="2582" max="2582" width="1.88671875" style="127" customWidth="1"/>
    <col min="2583" max="2584" width="2.21875" style="127" customWidth="1"/>
    <col min="2585" max="2585" width="7.21875" style="127" customWidth="1"/>
    <col min="2586" max="2820" width="8.88671875" style="127"/>
    <col min="2821" max="2821" width="2.44140625" style="127" customWidth="1"/>
    <col min="2822" max="2822" width="2.33203125" style="127" customWidth="1"/>
    <col min="2823" max="2823" width="1.109375" style="127" customWidth="1"/>
    <col min="2824" max="2824" width="22.6640625" style="127" customWidth="1"/>
    <col min="2825" max="2825" width="1.21875" style="127" customWidth="1"/>
    <col min="2826" max="2827" width="11.77734375" style="127" customWidth="1"/>
    <col min="2828" max="2828" width="1.77734375" style="127" customWidth="1"/>
    <col min="2829" max="2829" width="6.88671875" style="127" customWidth="1"/>
    <col min="2830" max="2830" width="4.44140625" style="127" customWidth="1"/>
    <col min="2831" max="2831" width="3.6640625" style="127" customWidth="1"/>
    <col min="2832" max="2832" width="0.77734375" style="127" customWidth="1"/>
    <col min="2833" max="2833" width="3.33203125" style="127" customWidth="1"/>
    <col min="2834" max="2834" width="3.6640625" style="127" customWidth="1"/>
    <col min="2835" max="2835" width="3" style="127" customWidth="1"/>
    <col min="2836" max="2836" width="3.6640625" style="127" customWidth="1"/>
    <col min="2837" max="2837" width="3.109375" style="127" customWidth="1"/>
    <col min="2838" max="2838" width="1.88671875" style="127" customWidth="1"/>
    <col min="2839" max="2840" width="2.21875" style="127" customWidth="1"/>
    <col min="2841" max="2841" width="7.21875" style="127" customWidth="1"/>
    <col min="2842" max="3076" width="8.88671875" style="127"/>
    <col min="3077" max="3077" width="2.44140625" style="127" customWidth="1"/>
    <col min="3078" max="3078" width="2.33203125" style="127" customWidth="1"/>
    <col min="3079" max="3079" width="1.109375" style="127" customWidth="1"/>
    <col min="3080" max="3080" width="22.6640625" style="127" customWidth="1"/>
    <col min="3081" max="3081" width="1.21875" style="127" customWidth="1"/>
    <col min="3082" max="3083" width="11.77734375" style="127" customWidth="1"/>
    <col min="3084" max="3084" width="1.77734375" style="127" customWidth="1"/>
    <col min="3085" max="3085" width="6.88671875" style="127" customWidth="1"/>
    <col min="3086" max="3086" width="4.44140625" style="127" customWidth="1"/>
    <col min="3087" max="3087" width="3.6640625" style="127" customWidth="1"/>
    <col min="3088" max="3088" width="0.77734375" style="127" customWidth="1"/>
    <col min="3089" max="3089" width="3.33203125" style="127" customWidth="1"/>
    <col min="3090" max="3090" width="3.6640625" style="127" customWidth="1"/>
    <col min="3091" max="3091" width="3" style="127" customWidth="1"/>
    <col min="3092" max="3092" width="3.6640625" style="127" customWidth="1"/>
    <col min="3093" max="3093" width="3.109375" style="127" customWidth="1"/>
    <col min="3094" max="3094" width="1.88671875" style="127" customWidth="1"/>
    <col min="3095" max="3096" width="2.21875" style="127" customWidth="1"/>
    <col min="3097" max="3097" width="7.21875" style="127" customWidth="1"/>
    <col min="3098" max="3332" width="8.88671875" style="127"/>
    <col min="3333" max="3333" width="2.44140625" style="127" customWidth="1"/>
    <col min="3334" max="3334" width="2.33203125" style="127" customWidth="1"/>
    <col min="3335" max="3335" width="1.109375" style="127" customWidth="1"/>
    <col min="3336" max="3336" width="22.6640625" style="127" customWidth="1"/>
    <col min="3337" max="3337" width="1.21875" style="127" customWidth="1"/>
    <col min="3338" max="3339" width="11.77734375" style="127" customWidth="1"/>
    <col min="3340" max="3340" width="1.77734375" style="127" customWidth="1"/>
    <col min="3341" max="3341" width="6.88671875" style="127" customWidth="1"/>
    <col min="3342" max="3342" width="4.44140625" style="127" customWidth="1"/>
    <col min="3343" max="3343" width="3.6640625" style="127" customWidth="1"/>
    <col min="3344" max="3344" width="0.77734375" style="127" customWidth="1"/>
    <col min="3345" max="3345" width="3.33203125" style="127" customWidth="1"/>
    <col min="3346" max="3346" width="3.6640625" style="127" customWidth="1"/>
    <col min="3347" max="3347" width="3" style="127" customWidth="1"/>
    <col min="3348" max="3348" width="3.6640625" style="127" customWidth="1"/>
    <col min="3349" max="3349" width="3.109375" style="127" customWidth="1"/>
    <col min="3350" max="3350" width="1.88671875" style="127" customWidth="1"/>
    <col min="3351" max="3352" width="2.21875" style="127" customWidth="1"/>
    <col min="3353" max="3353" width="7.21875" style="127" customWidth="1"/>
    <col min="3354" max="3588" width="8.88671875" style="127"/>
    <col min="3589" max="3589" width="2.44140625" style="127" customWidth="1"/>
    <col min="3590" max="3590" width="2.33203125" style="127" customWidth="1"/>
    <col min="3591" max="3591" width="1.109375" style="127" customWidth="1"/>
    <col min="3592" max="3592" width="22.6640625" style="127" customWidth="1"/>
    <col min="3593" max="3593" width="1.21875" style="127" customWidth="1"/>
    <col min="3594" max="3595" width="11.77734375" style="127" customWidth="1"/>
    <col min="3596" max="3596" width="1.77734375" style="127" customWidth="1"/>
    <col min="3597" max="3597" width="6.88671875" style="127" customWidth="1"/>
    <col min="3598" max="3598" width="4.44140625" style="127" customWidth="1"/>
    <col min="3599" max="3599" width="3.6640625" style="127" customWidth="1"/>
    <col min="3600" max="3600" width="0.77734375" style="127" customWidth="1"/>
    <col min="3601" max="3601" width="3.33203125" style="127" customWidth="1"/>
    <col min="3602" max="3602" width="3.6640625" style="127" customWidth="1"/>
    <col min="3603" max="3603" width="3" style="127" customWidth="1"/>
    <col min="3604" max="3604" width="3.6640625" style="127" customWidth="1"/>
    <col min="3605" max="3605" width="3.109375" style="127" customWidth="1"/>
    <col min="3606" max="3606" width="1.88671875" style="127" customWidth="1"/>
    <col min="3607" max="3608" width="2.21875" style="127" customWidth="1"/>
    <col min="3609" max="3609" width="7.21875" style="127" customWidth="1"/>
    <col min="3610" max="3844" width="8.88671875" style="127"/>
    <col min="3845" max="3845" width="2.44140625" style="127" customWidth="1"/>
    <col min="3846" max="3846" width="2.33203125" style="127" customWidth="1"/>
    <col min="3847" max="3847" width="1.109375" style="127" customWidth="1"/>
    <col min="3848" max="3848" width="22.6640625" style="127" customWidth="1"/>
    <col min="3849" max="3849" width="1.21875" style="127" customWidth="1"/>
    <col min="3850" max="3851" width="11.77734375" style="127" customWidth="1"/>
    <col min="3852" max="3852" width="1.77734375" style="127" customWidth="1"/>
    <col min="3853" max="3853" width="6.88671875" style="127" customWidth="1"/>
    <col min="3854" max="3854" width="4.44140625" style="127" customWidth="1"/>
    <col min="3855" max="3855" width="3.6640625" style="127" customWidth="1"/>
    <col min="3856" max="3856" width="0.77734375" style="127" customWidth="1"/>
    <col min="3857" max="3857" width="3.33203125" style="127" customWidth="1"/>
    <col min="3858" max="3858" width="3.6640625" style="127" customWidth="1"/>
    <col min="3859" max="3859" width="3" style="127" customWidth="1"/>
    <col min="3860" max="3860" width="3.6640625" style="127" customWidth="1"/>
    <col min="3861" max="3861" width="3.109375" style="127" customWidth="1"/>
    <col min="3862" max="3862" width="1.88671875" style="127" customWidth="1"/>
    <col min="3863" max="3864" width="2.21875" style="127" customWidth="1"/>
    <col min="3865" max="3865" width="7.21875" style="127" customWidth="1"/>
    <col min="3866" max="4100" width="8.88671875" style="127"/>
    <col min="4101" max="4101" width="2.44140625" style="127" customWidth="1"/>
    <col min="4102" max="4102" width="2.33203125" style="127" customWidth="1"/>
    <col min="4103" max="4103" width="1.109375" style="127" customWidth="1"/>
    <col min="4104" max="4104" width="22.6640625" style="127" customWidth="1"/>
    <col min="4105" max="4105" width="1.21875" style="127" customWidth="1"/>
    <col min="4106" max="4107" width="11.77734375" style="127" customWidth="1"/>
    <col min="4108" max="4108" width="1.77734375" style="127" customWidth="1"/>
    <col min="4109" max="4109" width="6.88671875" style="127" customWidth="1"/>
    <col min="4110" max="4110" width="4.44140625" style="127" customWidth="1"/>
    <col min="4111" max="4111" width="3.6640625" style="127" customWidth="1"/>
    <col min="4112" max="4112" width="0.77734375" style="127" customWidth="1"/>
    <col min="4113" max="4113" width="3.33203125" style="127" customWidth="1"/>
    <col min="4114" max="4114" width="3.6640625" style="127" customWidth="1"/>
    <col min="4115" max="4115" width="3" style="127" customWidth="1"/>
    <col min="4116" max="4116" width="3.6640625" style="127" customWidth="1"/>
    <col min="4117" max="4117" width="3.109375" style="127" customWidth="1"/>
    <col min="4118" max="4118" width="1.88671875" style="127" customWidth="1"/>
    <col min="4119" max="4120" width="2.21875" style="127" customWidth="1"/>
    <col min="4121" max="4121" width="7.21875" style="127" customWidth="1"/>
    <col min="4122" max="4356" width="8.88671875" style="127"/>
    <col min="4357" max="4357" width="2.44140625" style="127" customWidth="1"/>
    <col min="4358" max="4358" width="2.33203125" style="127" customWidth="1"/>
    <col min="4359" max="4359" width="1.109375" style="127" customWidth="1"/>
    <col min="4360" max="4360" width="22.6640625" style="127" customWidth="1"/>
    <col min="4361" max="4361" width="1.21875" style="127" customWidth="1"/>
    <col min="4362" max="4363" width="11.77734375" style="127" customWidth="1"/>
    <col min="4364" max="4364" width="1.77734375" style="127" customWidth="1"/>
    <col min="4365" max="4365" width="6.88671875" style="127" customWidth="1"/>
    <col min="4366" max="4366" width="4.44140625" style="127" customWidth="1"/>
    <col min="4367" max="4367" width="3.6640625" style="127" customWidth="1"/>
    <col min="4368" max="4368" width="0.77734375" style="127" customWidth="1"/>
    <col min="4369" max="4369" width="3.33203125" style="127" customWidth="1"/>
    <col min="4370" max="4370" width="3.6640625" style="127" customWidth="1"/>
    <col min="4371" max="4371" width="3" style="127" customWidth="1"/>
    <col min="4372" max="4372" width="3.6640625" style="127" customWidth="1"/>
    <col min="4373" max="4373" width="3.109375" style="127" customWidth="1"/>
    <col min="4374" max="4374" width="1.88671875" style="127" customWidth="1"/>
    <col min="4375" max="4376" width="2.21875" style="127" customWidth="1"/>
    <col min="4377" max="4377" width="7.21875" style="127" customWidth="1"/>
    <col min="4378" max="4612" width="8.88671875" style="127"/>
    <col min="4613" max="4613" width="2.44140625" style="127" customWidth="1"/>
    <col min="4614" max="4614" width="2.33203125" style="127" customWidth="1"/>
    <col min="4615" max="4615" width="1.109375" style="127" customWidth="1"/>
    <col min="4616" max="4616" width="22.6640625" style="127" customWidth="1"/>
    <col min="4617" max="4617" width="1.21875" style="127" customWidth="1"/>
    <col min="4618" max="4619" width="11.77734375" style="127" customWidth="1"/>
    <col min="4620" max="4620" width="1.77734375" style="127" customWidth="1"/>
    <col min="4621" max="4621" width="6.88671875" style="127" customWidth="1"/>
    <col min="4622" max="4622" width="4.44140625" style="127" customWidth="1"/>
    <col min="4623" max="4623" width="3.6640625" style="127" customWidth="1"/>
    <col min="4624" max="4624" width="0.77734375" style="127" customWidth="1"/>
    <col min="4625" max="4625" width="3.33203125" style="127" customWidth="1"/>
    <col min="4626" max="4626" width="3.6640625" style="127" customWidth="1"/>
    <col min="4627" max="4627" width="3" style="127" customWidth="1"/>
    <col min="4628" max="4628" width="3.6640625" style="127" customWidth="1"/>
    <col min="4629" max="4629" width="3.109375" style="127" customWidth="1"/>
    <col min="4630" max="4630" width="1.88671875" style="127" customWidth="1"/>
    <col min="4631" max="4632" width="2.21875" style="127" customWidth="1"/>
    <col min="4633" max="4633" width="7.21875" style="127" customWidth="1"/>
    <col min="4634" max="4868" width="8.88671875" style="127"/>
    <col min="4869" max="4869" width="2.44140625" style="127" customWidth="1"/>
    <col min="4870" max="4870" width="2.33203125" style="127" customWidth="1"/>
    <col min="4871" max="4871" width="1.109375" style="127" customWidth="1"/>
    <col min="4872" max="4872" width="22.6640625" style="127" customWidth="1"/>
    <col min="4873" max="4873" width="1.21875" style="127" customWidth="1"/>
    <col min="4874" max="4875" width="11.77734375" style="127" customWidth="1"/>
    <col min="4876" max="4876" width="1.77734375" style="127" customWidth="1"/>
    <col min="4877" max="4877" width="6.88671875" style="127" customWidth="1"/>
    <col min="4878" max="4878" width="4.44140625" style="127" customWidth="1"/>
    <col min="4879" max="4879" width="3.6640625" style="127" customWidth="1"/>
    <col min="4880" max="4880" width="0.77734375" style="127" customWidth="1"/>
    <col min="4881" max="4881" width="3.33203125" style="127" customWidth="1"/>
    <col min="4882" max="4882" width="3.6640625" style="127" customWidth="1"/>
    <col min="4883" max="4883" width="3" style="127" customWidth="1"/>
    <col min="4884" max="4884" width="3.6640625" style="127" customWidth="1"/>
    <col min="4885" max="4885" width="3.109375" style="127" customWidth="1"/>
    <col min="4886" max="4886" width="1.88671875" style="127" customWidth="1"/>
    <col min="4887" max="4888" width="2.21875" style="127" customWidth="1"/>
    <col min="4889" max="4889" width="7.21875" style="127" customWidth="1"/>
    <col min="4890" max="5124" width="8.88671875" style="127"/>
    <col min="5125" max="5125" width="2.44140625" style="127" customWidth="1"/>
    <col min="5126" max="5126" width="2.33203125" style="127" customWidth="1"/>
    <col min="5127" max="5127" width="1.109375" style="127" customWidth="1"/>
    <col min="5128" max="5128" width="22.6640625" style="127" customWidth="1"/>
    <col min="5129" max="5129" width="1.21875" style="127" customWidth="1"/>
    <col min="5130" max="5131" width="11.77734375" style="127" customWidth="1"/>
    <col min="5132" max="5132" width="1.77734375" style="127" customWidth="1"/>
    <col min="5133" max="5133" width="6.88671875" style="127" customWidth="1"/>
    <col min="5134" max="5134" width="4.44140625" style="127" customWidth="1"/>
    <col min="5135" max="5135" width="3.6640625" style="127" customWidth="1"/>
    <col min="5136" max="5136" width="0.77734375" style="127" customWidth="1"/>
    <col min="5137" max="5137" width="3.33203125" style="127" customWidth="1"/>
    <col min="5138" max="5138" width="3.6640625" style="127" customWidth="1"/>
    <col min="5139" max="5139" width="3" style="127" customWidth="1"/>
    <col min="5140" max="5140" width="3.6640625" style="127" customWidth="1"/>
    <col min="5141" max="5141" width="3.109375" style="127" customWidth="1"/>
    <col min="5142" max="5142" width="1.88671875" style="127" customWidth="1"/>
    <col min="5143" max="5144" width="2.21875" style="127" customWidth="1"/>
    <col min="5145" max="5145" width="7.21875" style="127" customWidth="1"/>
    <col min="5146" max="5380" width="8.88671875" style="127"/>
    <col min="5381" max="5381" width="2.44140625" style="127" customWidth="1"/>
    <col min="5382" max="5382" width="2.33203125" style="127" customWidth="1"/>
    <col min="5383" max="5383" width="1.109375" style="127" customWidth="1"/>
    <col min="5384" max="5384" width="22.6640625" style="127" customWidth="1"/>
    <col min="5385" max="5385" width="1.21875" style="127" customWidth="1"/>
    <col min="5386" max="5387" width="11.77734375" style="127" customWidth="1"/>
    <col min="5388" max="5388" width="1.77734375" style="127" customWidth="1"/>
    <col min="5389" max="5389" width="6.88671875" style="127" customWidth="1"/>
    <col min="5390" max="5390" width="4.44140625" style="127" customWidth="1"/>
    <col min="5391" max="5391" width="3.6640625" style="127" customWidth="1"/>
    <col min="5392" max="5392" width="0.77734375" style="127" customWidth="1"/>
    <col min="5393" max="5393" width="3.33203125" style="127" customWidth="1"/>
    <col min="5394" max="5394" width="3.6640625" style="127" customWidth="1"/>
    <col min="5395" max="5395" width="3" style="127" customWidth="1"/>
    <col min="5396" max="5396" width="3.6640625" style="127" customWidth="1"/>
    <col min="5397" max="5397" width="3.109375" style="127" customWidth="1"/>
    <col min="5398" max="5398" width="1.88671875" style="127" customWidth="1"/>
    <col min="5399" max="5400" width="2.21875" style="127" customWidth="1"/>
    <col min="5401" max="5401" width="7.21875" style="127" customWidth="1"/>
    <col min="5402" max="5636" width="8.88671875" style="127"/>
    <col min="5637" max="5637" width="2.44140625" style="127" customWidth="1"/>
    <col min="5638" max="5638" width="2.33203125" style="127" customWidth="1"/>
    <col min="5639" max="5639" width="1.109375" style="127" customWidth="1"/>
    <col min="5640" max="5640" width="22.6640625" style="127" customWidth="1"/>
    <col min="5641" max="5641" width="1.21875" style="127" customWidth="1"/>
    <col min="5642" max="5643" width="11.77734375" style="127" customWidth="1"/>
    <col min="5644" max="5644" width="1.77734375" style="127" customWidth="1"/>
    <col min="5645" max="5645" width="6.88671875" style="127" customWidth="1"/>
    <col min="5646" max="5646" width="4.44140625" style="127" customWidth="1"/>
    <col min="5647" max="5647" width="3.6640625" style="127" customWidth="1"/>
    <col min="5648" max="5648" width="0.77734375" style="127" customWidth="1"/>
    <col min="5649" max="5649" width="3.33203125" style="127" customWidth="1"/>
    <col min="5650" max="5650" width="3.6640625" style="127" customWidth="1"/>
    <col min="5651" max="5651" width="3" style="127" customWidth="1"/>
    <col min="5652" max="5652" width="3.6640625" style="127" customWidth="1"/>
    <col min="5653" max="5653" width="3.109375" style="127" customWidth="1"/>
    <col min="5654" max="5654" width="1.88671875" style="127" customWidth="1"/>
    <col min="5655" max="5656" width="2.21875" style="127" customWidth="1"/>
    <col min="5657" max="5657" width="7.21875" style="127" customWidth="1"/>
    <col min="5658" max="5892" width="8.88671875" style="127"/>
    <col min="5893" max="5893" width="2.44140625" style="127" customWidth="1"/>
    <col min="5894" max="5894" width="2.33203125" style="127" customWidth="1"/>
    <col min="5895" max="5895" width="1.109375" style="127" customWidth="1"/>
    <col min="5896" max="5896" width="22.6640625" style="127" customWidth="1"/>
    <col min="5897" max="5897" width="1.21875" style="127" customWidth="1"/>
    <col min="5898" max="5899" width="11.77734375" style="127" customWidth="1"/>
    <col min="5900" max="5900" width="1.77734375" style="127" customWidth="1"/>
    <col min="5901" max="5901" width="6.88671875" style="127" customWidth="1"/>
    <col min="5902" max="5902" width="4.44140625" style="127" customWidth="1"/>
    <col min="5903" max="5903" width="3.6640625" style="127" customWidth="1"/>
    <col min="5904" max="5904" width="0.77734375" style="127" customWidth="1"/>
    <col min="5905" max="5905" width="3.33203125" style="127" customWidth="1"/>
    <col min="5906" max="5906" width="3.6640625" style="127" customWidth="1"/>
    <col min="5907" max="5907" width="3" style="127" customWidth="1"/>
    <col min="5908" max="5908" width="3.6640625" style="127" customWidth="1"/>
    <col min="5909" max="5909" width="3.109375" style="127" customWidth="1"/>
    <col min="5910" max="5910" width="1.88671875" style="127" customWidth="1"/>
    <col min="5911" max="5912" width="2.21875" style="127" customWidth="1"/>
    <col min="5913" max="5913" width="7.21875" style="127" customWidth="1"/>
    <col min="5914" max="6148" width="8.88671875" style="127"/>
    <col min="6149" max="6149" width="2.44140625" style="127" customWidth="1"/>
    <col min="6150" max="6150" width="2.33203125" style="127" customWidth="1"/>
    <col min="6151" max="6151" width="1.109375" style="127" customWidth="1"/>
    <col min="6152" max="6152" width="22.6640625" style="127" customWidth="1"/>
    <col min="6153" max="6153" width="1.21875" style="127" customWidth="1"/>
    <col min="6154" max="6155" width="11.77734375" style="127" customWidth="1"/>
    <col min="6156" max="6156" width="1.77734375" style="127" customWidth="1"/>
    <col min="6157" max="6157" width="6.88671875" style="127" customWidth="1"/>
    <col min="6158" max="6158" width="4.44140625" style="127" customWidth="1"/>
    <col min="6159" max="6159" width="3.6640625" style="127" customWidth="1"/>
    <col min="6160" max="6160" width="0.77734375" style="127" customWidth="1"/>
    <col min="6161" max="6161" width="3.33203125" style="127" customWidth="1"/>
    <col min="6162" max="6162" width="3.6640625" style="127" customWidth="1"/>
    <col min="6163" max="6163" width="3" style="127" customWidth="1"/>
    <col min="6164" max="6164" width="3.6640625" style="127" customWidth="1"/>
    <col min="6165" max="6165" width="3.109375" style="127" customWidth="1"/>
    <col min="6166" max="6166" width="1.88671875" style="127" customWidth="1"/>
    <col min="6167" max="6168" width="2.21875" style="127" customWidth="1"/>
    <col min="6169" max="6169" width="7.21875" style="127" customWidth="1"/>
    <col min="6170" max="6404" width="8.88671875" style="127"/>
    <col min="6405" max="6405" width="2.44140625" style="127" customWidth="1"/>
    <col min="6406" max="6406" width="2.33203125" style="127" customWidth="1"/>
    <col min="6407" max="6407" width="1.109375" style="127" customWidth="1"/>
    <col min="6408" max="6408" width="22.6640625" style="127" customWidth="1"/>
    <col min="6409" max="6409" width="1.21875" style="127" customWidth="1"/>
    <col min="6410" max="6411" width="11.77734375" style="127" customWidth="1"/>
    <col min="6412" max="6412" width="1.77734375" style="127" customWidth="1"/>
    <col min="6413" max="6413" width="6.88671875" style="127" customWidth="1"/>
    <col min="6414" max="6414" width="4.44140625" style="127" customWidth="1"/>
    <col min="6415" max="6415" width="3.6640625" style="127" customWidth="1"/>
    <col min="6416" max="6416" width="0.77734375" style="127" customWidth="1"/>
    <col min="6417" max="6417" width="3.33203125" style="127" customWidth="1"/>
    <col min="6418" max="6418" width="3.6640625" style="127" customWidth="1"/>
    <col min="6419" max="6419" width="3" style="127" customWidth="1"/>
    <col min="6420" max="6420" width="3.6640625" style="127" customWidth="1"/>
    <col min="6421" max="6421" width="3.109375" style="127" customWidth="1"/>
    <col min="6422" max="6422" width="1.88671875" style="127" customWidth="1"/>
    <col min="6423" max="6424" width="2.21875" style="127" customWidth="1"/>
    <col min="6425" max="6425" width="7.21875" style="127" customWidth="1"/>
    <col min="6426" max="6660" width="8.88671875" style="127"/>
    <col min="6661" max="6661" width="2.44140625" style="127" customWidth="1"/>
    <col min="6662" max="6662" width="2.33203125" style="127" customWidth="1"/>
    <col min="6663" max="6663" width="1.109375" style="127" customWidth="1"/>
    <col min="6664" max="6664" width="22.6640625" style="127" customWidth="1"/>
    <col min="6665" max="6665" width="1.21875" style="127" customWidth="1"/>
    <col min="6666" max="6667" width="11.77734375" style="127" customWidth="1"/>
    <col min="6668" max="6668" width="1.77734375" style="127" customWidth="1"/>
    <col min="6669" max="6669" width="6.88671875" style="127" customWidth="1"/>
    <col min="6670" max="6670" width="4.44140625" style="127" customWidth="1"/>
    <col min="6671" max="6671" width="3.6640625" style="127" customWidth="1"/>
    <col min="6672" max="6672" width="0.77734375" style="127" customWidth="1"/>
    <col min="6673" max="6673" width="3.33203125" style="127" customWidth="1"/>
    <col min="6674" max="6674" width="3.6640625" style="127" customWidth="1"/>
    <col min="6675" max="6675" width="3" style="127" customWidth="1"/>
    <col min="6676" max="6676" width="3.6640625" style="127" customWidth="1"/>
    <col min="6677" max="6677" width="3.109375" style="127" customWidth="1"/>
    <col min="6678" max="6678" width="1.88671875" style="127" customWidth="1"/>
    <col min="6679" max="6680" width="2.21875" style="127" customWidth="1"/>
    <col min="6681" max="6681" width="7.21875" style="127" customWidth="1"/>
    <col min="6682" max="6916" width="8.88671875" style="127"/>
    <col min="6917" max="6917" width="2.44140625" style="127" customWidth="1"/>
    <col min="6918" max="6918" width="2.33203125" style="127" customWidth="1"/>
    <col min="6919" max="6919" width="1.109375" style="127" customWidth="1"/>
    <col min="6920" max="6920" width="22.6640625" style="127" customWidth="1"/>
    <col min="6921" max="6921" width="1.21875" style="127" customWidth="1"/>
    <col min="6922" max="6923" width="11.77734375" style="127" customWidth="1"/>
    <col min="6924" max="6924" width="1.77734375" style="127" customWidth="1"/>
    <col min="6925" max="6925" width="6.88671875" style="127" customWidth="1"/>
    <col min="6926" max="6926" width="4.44140625" style="127" customWidth="1"/>
    <col min="6927" max="6927" width="3.6640625" style="127" customWidth="1"/>
    <col min="6928" max="6928" width="0.77734375" style="127" customWidth="1"/>
    <col min="6929" max="6929" width="3.33203125" style="127" customWidth="1"/>
    <col min="6930" max="6930" width="3.6640625" style="127" customWidth="1"/>
    <col min="6931" max="6931" width="3" style="127" customWidth="1"/>
    <col min="6932" max="6932" width="3.6640625" style="127" customWidth="1"/>
    <col min="6933" max="6933" width="3.109375" style="127" customWidth="1"/>
    <col min="6934" max="6934" width="1.88671875" style="127" customWidth="1"/>
    <col min="6935" max="6936" width="2.21875" style="127" customWidth="1"/>
    <col min="6937" max="6937" width="7.21875" style="127" customWidth="1"/>
    <col min="6938" max="7172" width="8.88671875" style="127"/>
    <col min="7173" max="7173" width="2.44140625" style="127" customWidth="1"/>
    <col min="7174" max="7174" width="2.33203125" style="127" customWidth="1"/>
    <col min="7175" max="7175" width="1.109375" style="127" customWidth="1"/>
    <col min="7176" max="7176" width="22.6640625" style="127" customWidth="1"/>
    <col min="7177" max="7177" width="1.21875" style="127" customWidth="1"/>
    <col min="7178" max="7179" width="11.77734375" style="127" customWidth="1"/>
    <col min="7180" max="7180" width="1.77734375" style="127" customWidth="1"/>
    <col min="7181" max="7181" width="6.88671875" style="127" customWidth="1"/>
    <col min="7182" max="7182" width="4.44140625" style="127" customWidth="1"/>
    <col min="7183" max="7183" width="3.6640625" style="127" customWidth="1"/>
    <col min="7184" max="7184" width="0.77734375" style="127" customWidth="1"/>
    <col min="7185" max="7185" width="3.33203125" style="127" customWidth="1"/>
    <col min="7186" max="7186" width="3.6640625" style="127" customWidth="1"/>
    <col min="7187" max="7187" width="3" style="127" customWidth="1"/>
    <col min="7188" max="7188" width="3.6640625" style="127" customWidth="1"/>
    <col min="7189" max="7189" width="3.109375" style="127" customWidth="1"/>
    <col min="7190" max="7190" width="1.88671875" style="127" customWidth="1"/>
    <col min="7191" max="7192" width="2.21875" style="127" customWidth="1"/>
    <col min="7193" max="7193" width="7.21875" style="127" customWidth="1"/>
    <col min="7194" max="7428" width="8.88671875" style="127"/>
    <col min="7429" max="7429" width="2.44140625" style="127" customWidth="1"/>
    <col min="7430" max="7430" width="2.33203125" style="127" customWidth="1"/>
    <col min="7431" max="7431" width="1.109375" style="127" customWidth="1"/>
    <col min="7432" max="7432" width="22.6640625" style="127" customWidth="1"/>
    <col min="7433" max="7433" width="1.21875" style="127" customWidth="1"/>
    <col min="7434" max="7435" width="11.77734375" style="127" customWidth="1"/>
    <col min="7436" max="7436" width="1.77734375" style="127" customWidth="1"/>
    <col min="7437" max="7437" width="6.88671875" style="127" customWidth="1"/>
    <col min="7438" max="7438" width="4.44140625" style="127" customWidth="1"/>
    <col min="7439" max="7439" width="3.6640625" style="127" customWidth="1"/>
    <col min="7440" max="7440" width="0.77734375" style="127" customWidth="1"/>
    <col min="7441" max="7441" width="3.33203125" style="127" customWidth="1"/>
    <col min="7442" max="7442" width="3.6640625" style="127" customWidth="1"/>
    <col min="7443" max="7443" width="3" style="127" customWidth="1"/>
    <col min="7444" max="7444" width="3.6640625" style="127" customWidth="1"/>
    <col min="7445" max="7445" width="3.109375" style="127" customWidth="1"/>
    <col min="7446" max="7446" width="1.88671875" style="127" customWidth="1"/>
    <col min="7447" max="7448" width="2.21875" style="127" customWidth="1"/>
    <col min="7449" max="7449" width="7.21875" style="127" customWidth="1"/>
    <col min="7450" max="7684" width="8.88671875" style="127"/>
    <col min="7685" max="7685" width="2.44140625" style="127" customWidth="1"/>
    <col min="7686" max="7686" width="2.33203125" style="127" customWidth="1"/>
    <col min="7687" max="7687" width="1.109375" style="127" customWidth="1"/>
    <col min="7688" max="7688" width="22.6640625" style="127" customWidth="1"/>
    <col min="7689" max="7689" width="1.21875" style="127" customWidth="1"/>
    <col min="7690" max="7691" width="11.77734375" style="127" customWidth="1"/>
    <col min="7692" max="7692" width="1.77734375" style="127" customWidth="1"/>
    <col min="7693" max="7693" width="6.88671875" style="127" customWidth="1"/>
    <col min="7694" max="7694" width="4.44140625" style="127" customWidth="1"/>
    <col min="7695" max="7695" width="3.6640625" style="127" customWidth="1"/>
    <col min="7696" max="7696" width="0.77734375" style="127" customWidth="1"/>
    <col min="7697" max="7697" width="3.33203125" style="127" customWidth="1"/>
    <col min="7698" max="7698" width="3.6640625" style="127" customWidth="1"/>
    <col min="7699" max="7699" width="3" style="127" customWidth="1"/>
    <col min="7700" max="7700" width="3.6640625" style="127" customWidth="1"/>
    <col min="7701" max="7701" width="3.109375" style="127" customWidth="1"/>
    <col min="7702" max="7702" width="1.88671875" style="127" customWidth="1"/>
    <col min="7703" max="7704" width="2.21875" style="127" customWidth="1"/>
    <col min="7705" max="7705" width="7.21875" style="127" customWidth="1"/>
    <col min="7706" max="7940" width="8.88671875" style="127"/>
    <col min="7941" max="7941" width="2.44140625" style="127" customWidth="1"/>
    <col min="7942" max="7942" width="2.33203125" style="127" customWidth="1"/>
    <col min="7943" max="7943" width="1.109375" style="127" customWidth="1"/>
    <col min="7944" max="7944" width="22.6640625" style="127" customWidth="1"/>
    <col min="7945" max="7945" width="1.21875" style="127" customWidth="1"/>
    <col min="7946" max="7947" width="11.77734375" style="127" customWidth="1"/>
    <col min="7948" max="7948" width="1.77734375" style="127" customWidth="1"/>
    <col min="7949" max="7949" width="6.88671875" style="127" customWidth="1"/>
    <col min="7950" max="7950" width="4.44140625" style="127" customWidth="1"/>
    <col min="7951" max="7951" width="3.6640625" style="127" customWidth="1"/>
    <col min="7952" max="7952" width="0.77734375" style="127" customWidth="1"/>
    <col min="7953" max="7953" width="3.33203125" style="127" customWidth="1"/>
    <col min="7954" max="7954" width="3.6640625" style="127" customWidth="1"/>
    <col min="7955" max="7955" width="3" style="127" customWidth="1"/>
    <col min="7956" max="7956" width="3.6640625" style="127" customWidth="1"/>
    <col min="7957" max="7957" width="3.109375" style="127" customWidth="1"/>
    <col min="7958" max="7958" width="1.88671875" style="127" customWidth="1"/>
    <col min="7959" max="7960" width="2.21875" style="127" customWidth="1"/>
    <col min="7961" max="7961" width="7.21875" style="127" customWidth="1"/>
    <col min="7962" max="8196" width="8.88671875" style="127"/>
    <col min="8197" max="8197" width="2.44140625" style="127" customWidth="1"/>
    <col min="8198" max="8198" width="2.33203125" style="127" customWidth="1"/>
    <col min="8199" max="8199" width="1.109375" style="127" customWidth="1"/>
    <col min="8200" max="8200" width="22.6640625" style="127" customWidth="1"/>
    <col min="8201" max="8201" width="1.21875" style="127" customWidth="1"/>
    <col min="8202" max="8203" width="11.77734375" style="127" customWidth="1"/>
    <col min="8204" max="8204" width="1.77734375" style="127" customWidth="1"/>
    <col min="8205" max="8205" width="6.88671875" style="127" customWidth="1"/>
    <col min="8206" max="8206" width="4.44140625" style="127" customWidth="1"/>
    <col min="8207" max="8207" width="3.6640625" style="127" customWidth="1"/>
    <col min="8208" max="8208" width="0.77734375" style="127" customWidth="1"/>
    <col min="8209" max="8209" width="3.33203125" style="127" customWidth="1"/>
    <col min="8210" max="8210" width="3.6640625" style="127" customWidth="1"/>
    <col min="8211" max="8211" width="3" style="127" customWidth="1"/>
    <col min="8212" max="8212" width="3.6640625" style="127" customWidth="1"/>
    <col min="8213" max="8213" width="3.109375" style="127" customWidth="1"/>
    <col min="8214" max="8214" width="1.88671875" style="127" customWidth="1"/>
    <col min="8215" max="8216" width="2.21875" style="127" customWidth="1"/>
    <col min="8217" max="8217" width="7.21875" style="127" customWidth="1"/>
    <col min="8218" max="8452" width="8.88671875" style="127"/>
    <col min="8453" max="8453" width="2.44140625" style="127" customWidth="1"/>
    <col min="8454" max="8454" width="2.33203125" style="127" customWidth="1"/>
    <col min="8455" max="8455" width="1.109375" style="127" customWidth="1"/>
    <col min="8456" max="8456" width="22.6640625" style="127" customWidth="1"/>
    <col min="8457" max="8457" width="1.21875" style="127" customWidth="1"/>
    <col min="8458" max="8459" width="11.77734375" style="127" customWidth="1"/>
    <col min="8460" max="8460" width="1.77734375" style="127" customWidth="1"/>
    <col min="8461" max="8461" width="6.88671875" style="127" customWidth="1"/>
    <col min="8462" max="8462" width="4.44140625" style="127" customWidth="1"/>
    <col min="8463" max="8463" width="3.6640625" style="127" customWidth="1"/>
    <col min="8464" max="8464" width="0.77734375" style="127" customWidth="1"/>
    <col min="8465" max="8465" width="3.33203125" style="127" customWidth="1"/>
    <col min="8466" max="8466" width="3.6640625" style="127" customWidth="1"/>
    <col min="8467" max="8467" width="3" style="127" customWidth="1"/>
    <col min="8468" max="8468" width="3.6640625" style="127" customWidth="1"/>
    <col min="8469" max="8469" width="3.109375" style="127" customWidth="1"/>
    <col min="8470" max="8470" width="1.88671875" style="127" customWidth="1"/>
    <col min="8471" max="8472" width="2.21875" style="127" customWidth="1"/>
    <col min="8473" max="8473" width="7.21875" style="127" customWidth="1"/>
    <col min="8474" max="8708" width="8.88671875" style="127"/>
    <col min="8709" max="8709" width="2.44140625" style="127" customWidth="1"/>
    <col min="8710" max="8710" width="2.33203125" style="127" customWidth="1"/>
    <col min="8711" max="8711" width="1.109375" style="127" customWidth="1"/>
    <col min="8712" max="8712" width="22.6640625" style="127" customWidth="1"/>
    <col min="8713" max="8713" width="1.21875" style="127" customWidth="1"/>
    <col min="8714" max="8715" width="11.77734375" style="127" customWidth="1"/>
    <col min="8716" max="8716" width="1.77734375" style="127" customWidth="1"/>
    <col min="8717" max="8717" width="6.88671875" style="127" customWidth="1"/>
    <col min="8718" max="8718" width="4.44140625" style="127" customWidth="1"/>
    <col min="8719" max="8719" width="3.6640625" style="127" customWidth="1"/>
    <col min="8720" max="8720" width="0.77734375" style="127" customWidth="1"/>
    <col min="8721" max="8721" width="3.33203125" style="127" customWidth="1"/>
    <col min="8722" max="8722" width="3.6640625" style="127" customWidth="1"/>
    <col min="8723" max="8723" width="3" style="127" customWidth="1"/>
    <col min="8724" max="8724" width="3.6640625" style="127" customWidth="1"/>
    <col min="8725" max="8725" width="3.109375" style="127" customWidth="1"/>
    <col min="8726" max="8726" width="1.88671875" style="127" customWidth="1"/>
    <col min="8727" max="8728" width="2.21875" style="127" customWidth="1"/>
    <col min="8729" max="8729" width="7.21875" style="127" customWidth="1"/>
    <col min="8730" max="8964" width="8.88671875" style="127"/>
    <col min="8965" max="8965" width="2.44140625" style="127" customWidth="1"/>
    <col min="8966" max="8966" width="2.33203125" style="127" customWidth="1"/>
    <col min="8967" max="8967" width="1.109375" style="127" customWidth="1"/>
    <col min="8968" max="8968" width="22.6640625" style="127" customWidth="1"/>
    <col min="8969" max="8969" width="1.21875" style="127" customWidth="1"/>
    <col min="8970" max="8971" width="11.77734375" style="127" customWidth="1"/>
    <col min="8972" max="8972" width="1.77734375" style="127" customWidth="1"/>
    <col min="8973" max="8973" width="6.88671875" style="127" customWidth="1"/>
    <col min="8974" max="8974" width="4.44140625" style="127" customWidth="1"/>
    <col min="8975" max="8975" width="3.6640625" style="127" customWidth="1"/>
    <col min="8976" max="8976" width="0.77734375" style="127" customWidth="1"/>
    <col min="8977" max="8977" width="3.33203125" style="127" customWidth="1"/>
    <col min="8978" max="8978" width="3.6640625" style="127" customWidth="1"/>
    <col min="8979" max="8979" width="3" style="127" customWidth="1"/>
    <col min="8980" max="8980" width="3.6640625" style="127" customWidth="1"/>
    <col min="8981" max="8981" width="3.109375" style="127" customWidth="1"/>
    <col min="8982" max="8982" width="1.88671875" style="127" customWidth="1"/>
    <col min="8983" max="8984" width="2.21875" style="127" customWidth="1"/>
    <col min="8985" max="8985" width="7.21875" style="127" customWidth="1"/>
    <col min="8986" max="9220" width="8.88671875" style="127"/>
    <col min="9221" max="9221" width="2.44140625" style="127" customWidth="1"/>
    <col min="9222" max="9222" width="2.33203125" style="127" customWidth="1"/>
    <col min="9223" max="9223" width="1.109375" style="127" customWidth="1"/>
    <col min="9224" max="9224" width="22.6640625" style="127" customWidth="1"/>
    <col min="9225" max="9225" width="1.21875" style="127" customWidth="1"/>
    <col min="9226" max="9227" width="11.77734375" style="127" customWidth="1"/>
    <col min="9228" max="9228" width="1.77734375" style="127" customWidth="1"/>
    <col min="9229" max="9229" width="6.88671875" style="127" customWidth="1"/>
    <col min="9230" max="9230" width="4.44140625" style="127" customWidth="1"/>
    <col min="9231" max="9231" width="3.6640625" style="127" customWidth="1"/>
    <col min="9232" max="9232" width="0.77734375" style="127" customWidth="1"/>
    <col min="9233" max="9233" width="3.33203125" style="127" customWidth="1"/>
    <col min="9234" max="9234" width="3.6640625" style="127" customWidth="1"/>
    <col min="9235" max="9235" width="3" style="127" customWidth="1"/>
    <col min="9236" max="9236" width="3.6640625" style="127" customWidth="1"/>
    <col min="9237" max="9237" width="3.109375" style="127" customWidth="1"/>
    <col min="9238" max="9238" width="1.88671875" style="127" customWidth="1"/>
    <col min="9239" max="9240" width="2.21875" style="127" customWidth="1"/>
    <col min="9241" max="9241" width="7.21875" style="127" customWidth="1"/>
    <col min="9242" max="9476" width="8.88671875" style="127"/>
    <col min="9477" max="9477" width="2.44140625" style="127" customWidth="1"/>
    <col min="9478" max="9478" width="2.33203125" style="127" customWidth="1"/>
    <col min="9479" max="9479" width="1.109375" style="127" customWidth="1"/>
    <col min="9480" max="9480" width="22.6640625" style="127" customWidth="1"/>
    <col min="9481" max="9481" width="1.21875" style="127" customWidth="1"/>
    <col min="9482" max="9483" width="11.77734375" style="127" customWidth="1"/>
    <col min="9484" max="9484" width="1.77734375" style="127" customWidth="1"/>
    <col min="9485" max="9485" width="6.88671875" style="127" customWidth="1"/>
    <col min="9486" max="9486" width="4.44140625" style="127" customWidth="1"/>
    <col min="9487" max="9487" width="3.6640625" style="127" customWidth="1"/>
    <col min="9488" max="9488" width="0.77734375" style="127" customWidth="1"/>
    <col min="9489" max="9489" width="3.33203125" style="127" customWidth="1"/>
    <col min="9490" max="9490" width="3.6640625" style="127" customWidth="1"/>
    <col min="9491" max="9491" width="3" style="127" customWidth="1"/>
    <col min="9492" max="9492" width="3.6640625" style="127" customWidth="1"/>
    <col min="9493" max="9493" width="3.109375" style="127" customWidth="1"/>
    <col min="9494" max="9494" width="1.88671875" style="127" customWidth="1"/>
    <col min="9495" max="9496" width="2.21875" style="127" customWidth="1"/>
    <col min="9497" max="9497" width="7.21875" style="127" customWidth="1"/>
    <col min="9498" max="9732" width="8.88671875" style="127"/>
    <col min="9733" max="9733" width="2.44140625" style="127" customWidth="1"/>
    <col min="9734" max="9734" width="2.33203125" style="127" customWidth="1"/>
    <col min="9735" max="9735" width="1.109375" style="127" customWidth="1"/>
    <col min="9736" max="9736" width="22.6640625" style="127" customWidth="1"/>
    <col min="9737" max="9737" width="1.21875" style="127" customWidth="1"/>
    <col min="9738" max="9739" width="11.77734375" style="127" customWidth="1"/>
    <col min="9740" max="9740" width="1.77734375" style="127" customWidth="1"/>
    <col min="9741" max="9741" width="6.88671875" style="127" customWidth="1"/>
    <col min="9742" max="9742" width="4.44140625" style="127" customWidth="1"/>
    <col min="9743" max="9743" width="3.6640625" style="127" customWidth="1"/>
    <col min="9744" max="9744" width="0.77734375" style="127" customWidth="1"/>
    <col min="9745" max="9745" width="3.33203125" style="127" customWidth="1"/>
    <col min="9746" max="9746" width="3.6640625" style="127" customWidth="1"/>
    <col min="9747" max="9747" width="3" style="127" customWidth="1"/>
    <col min="9748" max="9748" width="3.6640625" style="127" customWidth="1"/>
    <col min="9749" max="9749" width="3.109375" style="127" customWidth="1"/>
    <col min="9750" max="9750" width="1.88671875" style="127" customWidth="1"/>
    <col min="9751" max="9752" width="2.21875" style="127" customWidth="1"/>
    <col min="9753" max="9753" width="7.21875" style="127" customWidth="1"/>
    <col min="9754" max="9988" width="8.88671875" style="127"/>
    <col min="9989" max="9989" width="2.44140625" style="127" customWidth="1"/>
    <col min="9990" max="9990" width="2.33203125" style="127" customWidth="1"/>
    <col min="9991" max="9991" width="1.109375" style="127" customWidth="1"/>
    <col min="9992" max="9992" width="22.6640625" style="127" customWidth="1"/>
    <col min="9993" max="9993" width="1.21875" style="127" customWidth="1"/>
    <col min="9994" max="9995" width="11.77734375" style="127" customWidth="1"/>
    <col min="9996" max="9996" width="1.77734375" style="127" customWidth="1"/>
    <col min="9997" max="9997" width="6.88671875" style="127" customWidth="1"/>
    <col min="9998" max="9998" width="4.44140625" style="127" customWidth="1"/>
    <col min="9999" max="9999" width="3.6640625" style="127" customWidth="1"/>
    <col min="10000" max="10000" width="0.77734375" style="127" customWidth="1"/>
    <col min="10001" max="10001" width="3.33203125" style="127" customWidth="1"/>
    <col min="10002" max="10002" width="3.6640625" style="127" customWidth="1"/>
    <col min="10003" max="10003" width="3" style="127" customWidth="1"/>
    <col min="10004" max="10004" width="3.6640625" style="127" customWidth="1"/>
    <col min="10005" max="10005" width="3.109375" style="127" customWidth="1"/>
    <col min="10006" max="10006" width="1.88671875" style="127" customWidth="1"/>
    <col min="10007" max="10008" width="2.21875" style="127" customWidth="1"/>
    <col min="10009" max="10009" width="7.21875" style="127" customWidth="1"/>
    <col min="10010" max="10244" width="8.88671875" style="127"/>
    <col min="10245" max="10245" width="2.44140625" style="127" customWidth="1"/>
    <col min="10246" max="10246" width="2.33203125" style="127" customWidth="1"/>
    <col min="10247" max="10247" width="1.109375" style="127" customWidth="1"/>
    <col min="10248" max="10248" width="22.6640625" style="127" customWidth="1"/>
    <col min="10249" max="10249" width="1.21875" style="127" customWidth="1"/>
    <col min="10250" max="10251" width="11.77734375" style="127" customWidth="1"/>
    <col min="10252" max="10252" width="1.77734375" style="127" customWidth="1"/>
    <col min="10253" max="10253" width="6.88671875" style="127" customWidth="1"/>
    <col min="10254" max="10254" width="4.44140625" style="127" customWidth="1"/>
    <col min="10255" max="10255" width="3.6640625" style="127" customWidth="1"/>
    <col min="10256" max="10256" width="0.77734375" style="127" customWidth="1"/>
    <col min="10257" max="10257" width="3.33203125" style="127" customWidth="1"/>
    <col min="10258" max="10258" width="3.6640625" style="127" customWidth="1"/>
    <col min="10259" max="10259" width="3" style="127" customWidth="1"/>
    <col min="10260" max="10260" width="3.6640625" style="127" customWidth="1"/>
    <col min="10261" max="10261" width="3.109375" style="127" customWidth="1"/>
    <col min="10262" max="10262" width="1.88671875" style="127" customWidth="1"/>
    <col min="10263" max="10264" width="2.21875" style="127" customWidth="1"/>
    <col min="10265" max="10265" width="7.21875" style="127" customWidth="1"/>
    <col min="10266" max="10500" width="8.88671875" style="127"/>
    <col min="10501" max="10501" width="2.44140625" style="127" customWidth="1"/>
    <col min="10502" max="10502" width="2.33203125" style="127" customWidth="1"/>
    <col min="10503" max="10503" width="1.109375" style="127" customWidth="1"/>
    <col min="10504" max="10504" width="22.6640625" style="127" customWidth="1"/>
    <col min="10505" max="10505" width="1.21875" style="127" customWidth="1"/>
    <col min="10506" max="10507" width="11.77734375" style="127" customWidth="1"/>
    <col min="10508" max="10508" width="1.77734375" style="127" customWidth="1"/>
    <col min="10509" max="10509" width="6.88671875" style="127" customWidth="1"/>
    <col min="10510" max="10510" width="4.44140625" style="127" customWidth="1"/>
    <col min="10511" max="10511" width="3.6640625" style="127" customWidth="1"/>
    <col min="10512" max="10512" width="0.77734375" style="127" customWidth="1"/>
    <col min="10513" max="10513" width="3.33203125" style="127" customWidth="1"/>
    <col min="10514" max="10514" width="3.6640625" style="127" customWidth="1"/>
    <col min="10515" max="10515" width="3" style="127" customWidth="1"/>
    <col min="10516" max="10516" width="3.6640625" style="127" customWidth="1"/>
    <col min="10517" max="10517" width="3.109375" style="127" customWidth="1"/>
    <col min="10518" max="10518" width="1.88671875" style="127" customWidth="1"/>
    <col min="10519" max="10520" width="2.21875" style="127" customWidth="1"/>
    <col min="10521" max="10521" width="7.21875" style="127" customWidth="1"/>
    <col min="10522" max="10756" width="8.88671875" style="127"/>
    <col min="10757" max="10757" width="2.44140625" style="127" customWidth="1"/>
    <col min="10758" max="10758" width="2.33203125" style="127" customWidth="1"/>
    <col min="10759" max="10759" width="1.109375" style="127" customWidth="1"/>
    <col min="10760" max="10760" width="22.6640625" style="127" customWidth="1"/>
    <col min="10761" max="10761" width="1.21875" style="127" customWidth="1"/>
    <col min="10762" max="10763" width="11.77734375" style="127" customWidth="1"/>
    <col min="10764" max="10764" width="1.77734375" style="127" customWidth="1"/>
    <col min="10765" max="10765" width="6.88671875" style="127" customWidth="1"/>
    <col min="10766" max="10766" width="4.44140625" style="127" customWidth="1"/>
    <col min="10767" max="10767" width="3.6640625" style="127" customWidth="1"/>
    <col min="10768" max="10768" width="0.77734375" style="127" customWidth="1"/>
    <col min="10769" max="10769" width="3.33203125" style="127" customWidth="1"/>
    <col min="10770" max="10770" width="3.6640625" style="127" customWidth="1"/>
    <col min="10771" max="10771" width="3" style="127" customWidth="1"/>
    <col min="10772" max="10772" width="3.6640625" style="127" customWidth="1"/>
    <col min="10773" max="10773" width="3.109375" style="127" customWidth="1"/>
    <col min="10774" max="10774" width="1.88671875" style="127" customWidth="1"/>
    <col min="10775" max="10776" width="2.21875" style="127" customWidth="1"/>
    <col min="10777" max="10777" width="7.21875" style="127" customWidth="1"/>
    <col min="10778" max="11012" width="8.88671875" style="127"/>
    <col min="11013" max="11013" width="2.44140625" style="127" customWidth="1"/>
    <col min="11014" max="11014" width="2.33203125" style="127" customWidth="1"/>
    <col min="11015" max="11015" width="1.109375" style="127" customWidth="1"/>
    <col min="11016" max="11016" width="22.6640625" style="127" customWidth="1"/>
    <col min="11017" max="11017" width="1.21875" style="127" customWidth="1"/>
    <col min="11018" max="11019" width="11.77734375" style="127" customWidth="1"/>
    <col min="11020" max="11020" width="1.77734375" style="127" customWidth="1"/>
    <col min="11021" max="11021" width="6.88671875" style="127" customWidth="1"/>
    <col min="11022" max="11022" width="4.44140625" style="127" customWidth="1"/>
    <col min="11023" max="11023" width="3.6640625" style="127" customWidth="1"/>
    <col min="11024" max="11024" width="0.77734375" style="127" customWidth="1"/>
    <col min="11025" max="11025" width="3.33203125" style="127" customWidth="1"/>
    <col min="11026" max="11026" width="3.6640625" style="127" customWidth="1"/>
    <col min="11027" max="11027" width="3" style="127" customWidth="1"/>
    <col min="11028" max="11028" width="3.6640625" style="127" customWidth="1"/>
    <col min="11029" max="11029" width="3.109375" style="127" customWidth="1"/>
    <col min="11030" max="11030" width="1.88671875" style="127" customWidth="1"/>
    <col min="11031" max="11032" width="2.21875" style="127" customWidth="1"/>
    <col min="11033" max="11033" width="7.21875" style="127" customWidth="1"/>
    <col min="11034" max="11268" width="8.88671875" style="127"/>
    <col min="11269" max="11269" width="2.44140625" style="127" customWidth="1"/>
    <col min="11270" max="11270" width="2.33203125" style="127" customWidth="1"/>
    <col min="11271" max="11271" width="1.109375" style="127" customWidth="1"/>
    <col min="11272" max="11272" width="22.6640625" style="127" customWidth="1"/>
    <col min="11273" max="11273" width="1.21875" style="127" customWidth="1"/>
    <col min="11274" max="11275" width="11.77734375" style="127" customWidth="1"/>
    <col min="11276" max="11276" width="1.77734375" style="127" customWidth="1"/>
    <col min="11277" max="11277" width="6.88671875" style="127" customWidth="1"/>
    <col min="11278" max="11278" width="4.44140625" style="127" customWidth="1"/>
    <col min="11279" max="11279" width="3.6640625" style="127" customWidth="1"/>
    <col min="11280" max="11280" width="0.77734375" style="127" customWidth="1"/>
    <col min="11281" max="11281" width="3.33203125" style="127" customWidth="1"/>
    <col min="11282" max="11282" width="3.6640625" style="127" customWidth="1"/>
    <col min="11283" max="11283" width="3" style="127" customWidth="1"/>
    <col min="11284" max="11284" width="3.6640625" style="127" customWidth="1"/>
    <col min="11285" max="11285" width="3.109375" style="127" customWidth="1"/>
    <col min="11286" max="11286" width="1.88671875" style="127" customWidth="1"/>
    <col min="11287" max="11288" width="2.21875" style="127" customWidth="1"/>
    <col min="11289" max="11289" width="7.21875" style="127" customWidth="1"/>
    <col min="11290" max="11524" width="8.88671875" style="127"/>
    <col min="11525" max="11525" width="2.44140625" style="127" customWidth="1"/>
    <col min="11526" max="11526" width="2.33203125" style="127" customWidth="1"/>
    <col min="11527" max="11527" width="1.109375" style="127" customWidth="1"/>
    <col min="11528" max="11528" width="22.6640625" style="127" customWidth="1"/>
    <col min="11529" max="11529" width="1.21875" style="127" customWidth="1"/>
    <col min="11530" max="11531" width="11.77734375" style="127" customWidth="1"/>
    <col min="11532" max="11532" width="1.77734375" style="127" customWidth="1"/>
    <col min="11533" max="11533" width="6.88671875" style="127" customWidth="1"/>
    <col min="11534" max="11534" width="4.44140625" style="127" customWidth="1"/>
    <col min="11535" max="11535" width="3.6640625" style="127" customWidth="1"/>
    <col min="11536" max="11536" width="0.77734375" style="127" customWidth="1"/>
    <col min="11537" max="11537" width="3.33203125" style="127" customWidth="1"/>
    <col min="11538" max="11538" width="3.6640625" style="127" customWidth="1"/>
    <col min="11539" max="11539" width="3" style="127" customWidth="1"/>
    <col min="11540" max="11540" width="3.6640625" style="127" customWidth="1"/>
    <col min="11541" max="11541" width="3.109375" style="127" customWidth="1"/>
    <col min="11542" max="11542" width="1.88671875" style="127" customWidth="1"/>
    <col min="11543" max="11544" width="2.21875" style="127" customWidth="1"/>
    <col min="11545" max="11545" width="7.21875" style="127" customWidth="1"/>
    <col min="11546" max="11780" width="8.88671875" style="127"/>
    <col min="11781" max="11781" width="2.44140625" style="127" customWidth="1"/>
    <col min="11782" max="11782" width="2.33203125" style="127" customWidth="1"/>
    <col min="11783" max="11783" width="1.109375" style="127" customWidth="1"/>
    <col min="11784" max="11784" width="22.6640625" style="127" customWidth="1"/>
    <col min="11785" max="11785" width="1.21875" style="127" customWidth="1"/>
    <col min="11786" max="11787" width="11.77734375" style="127" customWidth="1"/>
    <col min="11788" max="11788" width="1.77734375" style="127" customWidth="1"/>
    <col min="11789" max="11789" width="6.88671875" style="127" customWidth="1"/>
    <col min="11790" max="11790" width="4.44140625" style="127" customWidth="1"/>
    <col min="11791" max="11791" width="3.6640625" style="127" customWidth="1"/>
    <col min="11792" max="11792" width="0.77734375" style="127" customWidth="1"/>
    <col min="11793" max="11793" width="3.33203125" style="127" customWidth="1"/>
    <col min="11794" max="11794" width="3.6640625" style="127" customWidth="1"/>
    <col min="11795" max="11795" width="3" style="127" customWidth="1"/>
    <col min="11796" max="11796" width="3.6640625" style="127" customWidth="1"/>
    <col min="11797" max="11797" width="3.109375" style="127" customWidth="1"/>
    <col min="11798" max="11798" width="1.88671875" style="127" customWidth="1"/>
    <col min="11799" max="11800" width="2.21875" style="127" customWidth="1"/>
    <col min="11801" max="11801" width="7.21875" style="127" customWidth="1"/>
    <col min="11802" max="12036" width="8.88671875" style="127"/>
    <col min="12037" max="12037" width="2.44140625" style="127" customWidth="1"/>
    <col min="12038" max="12038" width="2.33203125" style="127" customWidth="1"/>
    <col min="12039" max="12039" width="1.109375" style="127" customWidth="1"/>
    <col min="12040" max="12040" width="22.6640625" style="127" customWidth="1"/>
    <col min="12041" max="12041" width="1.21875" style="127" customWidth="1"/>
    <col min="12042" max="12043" width="11.77734375" style="127" customWidth="1"/>
    <col min="12044" max="12044" width="1.77734375" style="127" customWidth="1"/>
    <col min="12045" max="12045" width="6.88671875" style="127" customWidth="1"/>
    <col min="12046" max="12046" width="4.44140625" style="127" customWidth="1"/>
    <col min="12047" max="12047" width="3.6640625" style="127" customWidth="1"/>
    <col min="12048" max="12048" width="0.77734375" style="127" customWidth="1"/>
    <col min="12049" max="12049" width="3.33203125" style="127" customWidth="1"/>
    <col min="12050" max="12050" width="3.6640625" style="127" customWidth="1"/>
    <col min="12051" max="12051" width="3" style="127" customWidth="1"/>
    <col min="12052" max="12052" width="3.6640625" style="127" customWidth="1"/>
    <col min="12053" max="12053" width="3.109375" style="127" customWidth="1"/>
    <col min="12054" max="12054" width="1.88671875" style="127" customWidth="1"/>
    <col min="12055" max="12056" width="2.21875" style="127" customWidth="1"/>
    <col min="12057" max="12057" width="7.21875" style="127" customWidth="1"/>
    <col min="12058" max="12292" width="8.88671875" style="127"/>
    <col min="12293" max="12293" width="2.44140625" style="127" customWidth="1"/>
    <col min="12294" max="12294" width="2.33203125" style="127" customWidth="1"/>
    <col min="12295" max="12295" width="1.109375" style="127" customWidth="1"/>
    <col min="12296" max="12296" width="22.6640625" style="127" customWidth="1"/>
    <col min="12297" max="12297" width="1.21875" style="127" customWidth="1"/>
    <col min="12298" max="12299" width="11.77734375" style="127" customWidth="1"/>
    <col min="12300" max="12300" width="1.77734375" style="127" customWidth="1"/>
    <col min="12301" max="12301" width="6.88671875" style="127" customWidth="1"/>
    <col min="12302" max="12302" width="4.44140625" style="127" customWidth="1"/>
    <col min="12303" max="12303" width="3.6640625" style="127" customWidth="1"/>
    <col min="12304" max="12304" width="0.77734375" style="127" customWidth="1"/>
    <col min="12305" max="12305" width="3.33203125" style="127" customWidth="1"/>
    <col min="12306" max="12306" width="3.6640625" style="127" customWidth="1"/>
    <col min="12307" max="12307" width="3" style="127" customWidth="1"/>
    <col min="12308" max="12308" width="3.6640625" style="127" customWidth="1"/>
    <col min="12309" max="12309" width="3.109375" style="127" customWidth="1"/>
    <col min="12310" max="12310" width="1.88671875" style="127" customWidth="1"/>
    <col min="12311" max="12312" width="2.21875" style="127" customWidth="1"/>
    <col min="12313" max="12313" width="7.21875" style="127" customWidth="1"/>
    <col min="12314" max="12548" width="8.88671875" style="127"/>
    <col min="12549" max="12549" width="2.44140625" style="127" customWidth="1"/>
    <col min="12550" max="12550" width="2.33203125" style="127" customWidth="1"/>
    <col min="12551" max="12551" width="1.109375" style="127" customWidth="1"/>
    <col min="12552" max="12552" width="22.6640625" style="127" customWidth="1"/>
    <col min="12553" max="12553" width="1.21875" style="127" customWidth="1"/>
    <col min="12554" max="12555" width="11.77734375" style="127" customWidth="1"/>
    <col min="12556" max="12556" width="1.77734375" style="127" customWidth="1"/>
    <col min="12557" max="12557" width="6.88671875" style="127" customWidth="1"/>
    <col min="12558" max="12558" width="4.44140625" style="127" customWidth="1"/>
    <col min="12559" max="12559" width="3.6640625" style="127" customWidth="1"/>
    <col min="12560" max="12560" width="0.77734375" style="127" customWidth="1"/>
    <col min="12561" max="12561" width="3.33203125" style="127" customWidth="1"/>
    <col min="12562" max="12562" width="3.6640625" style="127" customWidth="1"/>
    <col min="12563" max="12563" width="3" style="127" customWidth="1"/>
    <col min="12564" max="12564" width="3.6640625" style="127" customWidth="1"/>
    <col min="12565" max="12565" width="3.109375" style="127" customWidth="1"/>
    <col min="12566" max="12566" width="1.88671875" style="127" customWidth="1"/>
    <col min="12567" max="12568" width="2.21875" style="127" customWidth="1"/>
    <col min="12569" max="12569" width="7.21875" style="127" customWidth="1"/>
    <col min="12570" max="12804" width="8.88671875" style="127"/>
    <col min="12805" max="12805" width="2.44140625" style="127" customWidth="1"/>
    <col min="12806" max="12806" width="2.33203125" style="127" customWidth="1"/>
    <col min="12807" max="12807" width="1.109375" style="127" customWidth="1"/>
    <col min="12808" max="12808" width="22.6640625" style="127" customWidth="1"/>
    <col min="12809" max="12809" width="1.21875" style="127" customWidth="1"/>
    <col min="12810" max="12811" width="11.77734375" style="127" customWidth="1"/>
    <col min="12812" max="12812" width="1.77734375" style="127" customWidth="1"/>
    <col min="12813" max="12813" width="6.88671875" style="127" customWidth="1"/>
    <col min="12814" max="12814" width="4.44140625" style="127" customWidth="1"/>
    <col min="12815" max="12815" width="3.6640625" style="127" customWidth="1"/>
    <col min="12816" max="12816" width="0.77734375" style="127" customWidth="1"/>
    <col min="12817" max="12817" width="3.33203125" style="127" customWidth="1"/>
    <col min="12818" max="12818" width="3.6640625" style="127" customWidth="1"/>
    <col min="12819" max="12819" width="3" style="127" customWidth="1"/>
    <col min="12820" max="12820" width="3.6640625" style="127" customWidth="1"/>
    <col min="12821" max="12821" width="3.109375" style="127" customWidth="1"/>
    <col min="12822" max="12822" width="1.88671875" style="127" customWidth="1"/>
    <col min="12823" max="12824" width="2.21875" style="127" customWidth="1"/>
    <col min="12825" max="12825" width="7.21875" style="127" customWidth="1"/>
    <col min="12826" max="13060" width="8.88671875" style="127"/>
    <col min="13061" max="13061" width="2.44140625" style="127" customWidth="1"/>
    <col min="13062" max="13062" width="2.33203125" style="127" customWidth="1"/>
    <col min="13063" max="13063" width="1.109375" style="127" customWidth="1"/>
    <col min="13064" max="13064" width="22.6640625" style="127" customWidth="1"/>
    <col min="13065" max="13065" width="1.21875" style="127" customWidth="1"/>
    <col min="13066" max="13067" width="11.77734375" style="127" customWidth="1"/>
    <col min="13068" max="13068" width="1.77734375" style="127" customWidth="1"/>
    <col min="13069" max="13069" width="6.88671875" style="127" customWidth="1"/>
    <col min="13070" max="13070" width="4.44140625" style="127" customWidth="1"/>
    <col min="13071" max="13071" width="3.6640625" style="127" customWidth="1"/>
    <col min="13072" max="13072" width="0.77734375" style="127" customWidth="1"/>
    <col min="13073" max="13073" width="3.33203125" style="127" customWidth="1"/>
    <col min="13074" max="13074" width="3.6640625" style="127" customWidth="1"/>
    <col min="13075" max="13075" width="3" style="127" customWidth="1"/>
    <col min="13076" max="13076" width="3.6640625" style="127" customWidth="1"/>
    <col min="13077" max="13077" width="3.109375" style="127" customWidth="1"/>
    <col min="13078" max="13078" width="1.88671875" style="127" customWidth="1"/>
    <col min="13079" max="13080" width="2.21875" style="127" customWidth="1"/>
    <col min="13081" max="13081" width="7.21875" style="127" customWidth="1"/>
    <col min="13082" max="13316" width="8.88671875" style="127"/>
    <col min="13317" max="13317" width="2.44140625" style="127" customWidth="1"/>
    <col min="13318" max="13318" width="2.33203125" style="127" customWidth="1"/>
    <col min="13319" max="13319" width="1.109375" style="127" customWidth="1"/>
    <col min="13320" max="13320" width="22.6640625" style="127" customWidth="1"/>
    <col min="13321" max="13321" width="1.21875" style="127" customWidth="1"/>
    <col min="13322" max="13323" width="11.77734375" style="127" customWidth="1"/>
    <col min="13324" max="13324" width="1.77734375" style="127" customWidth="1"/>
    <col min="13325" max="13325" width="6.88671875" style="127" customWidth="1"/>
    <col min="13326" max="13326" width="4.44140625" style="127" customWidth="1"/>
    <col min="13327" max="13327" width="3.6640625" style="127" customWidth="1"/>
    <col min="13328" max="13328" width="0.77734375" style="127" customWidth="1"/>
    <col min="13329" max="13329" width="3.33203125" style="127" customWidth="1"/>
    <col min="13330" max="13330" width="3.6640625" style="127" customWidth="1"/>
    <col min="13331" max="13331" width="3" style="127" customWidth="1"/>
    <col min="13332" max="13332" width="3.6640625" style="127" customWidth="1"/>
    <col min="13333" max="13333" width="3.109375" style="127" customWidth="1"/>
    <col min="13334" max="13334" width="1.88671875" style="127" customWidth="1"/>
    <col min="13335" max="13336" width="2.21875" style="127" customWidth="1"/>
    <col min="13337" max="13337" width="7.21875" style="127" customWidth="1"/>
    <col min="13338" max="13572" width="8.88671875" style="127"/>
    <col min="13573" max="13573" width="2.44140625" style="127" customWidth="1"/>
    <col min="13574" max="13574" width="2.33203125" style="127" customWidth="1"/>
    <col min="13575" max="13575" width="1.109375" style="127" customWidth="1"/>
    <col min="13576" max="13576" width="22.6640625" style="127" customWidth="1"/>
    <col min="13577" max="13577" width="1.21875" style="127" customWidth="1"/>
    <col min="13578" max="13579" width="11.77734375" style="127" customWidth="1"/>
    <col min="13580" max="13580" width="1.77734375" style="127" customWidth="1"/>
    <col min="13581" max="13581" width="6.88671875" style="127" customWidth="1"/>
    <col min="13582" max="13582" width="4.44140625" style="127" customWidth="1"/>
    <col min="13583" max="13583" width="3.6640625" style="127" customWidth="1"/>
    <col min="13584" max="13584" width="0.77734375" style="127" customWidth="1"/>
    <col min="13585" max="13585" width="3.33203125" style="127" customWidth="1"/>
    <col min="13586" max="13586" width="3.6640625" style="127" customWidth="1"/>
    <col min="13587" max="13587" width="3" style="127" customWidth="1"/>
    <col min="13588" max="13588" width="3.6640625" style="127" customWidth="1"/>
    <col min="13589" max="13589" width="3.109375" style="127" customWidth="1"/>
    <col min="13590" max="13590" width="1.88671875" style="127" customWidth="1"/>
    <col min="13591" max="13592" width="2.21875" style="127" customWidth="1"/>
    <col min="13593" max="13593" width="7.21875" style="127" customWidth="1"/>
    <col min="13594" max="13828" width="8.88671875" style="127"/>
    <col min="13829" max="13829" width="2.44140625" style="127" customWidth="1"/>
    <col min="13830" max="13830" width="2.33203125" style="127" customWidth="1"/>
    <col min="13831" max="13831" width="1.109375" style="127" customWidth="1"/>
    <col min="13832" max="13832" width="22.6640625" style="127" customWidth="1"/>
    <col min="13833" max="13833" width="1.21875" style="127" customWidth="1"/>
    <col min="13834" max="13835" width="11.77734375" style="127" customWidth="1"/>
    <col min="13836" max="13836" width="1.77734375" style="127" customWidth="1"/>
    <col min="13837" max="13837" width="6.88671875" style="127" customWidth="1"/>
    <col min="13838" max="13838" width="4.44140625" style="127" customWidth="1"/>
    <col min="13839" max="13839" width="3.6640625" style="127" customWidth="1"/>
    <col min="13840" max="13840" width="0.77734375" style="127" customWidth="1"/>
    <col min="13841" max="13841" width="3.33203125" style="127" customWidth="1"/>
    <col min="13842" max="13842" width="3.6640625" style="127" customWidth="1"/>
    <col min="13843" max="13843" width="3" style="127" customWidth="1"/>
    <col min="13844" max="13844" width="3.6640625" style="127" customWidth="1"/>
    <col min="13845" max="13845" width="3.109375" style="127" customWidth="1"/>
    <col min="13846" max="13846" width="1.88671875" style="127" customWidth="1"/>
    <col min="13847" max="13848" width="2.21875" style="127" customWidth="1"/>
    <col min="13849" max="13849" width="7.21875" style="127" customWidth="1"/>
    <col min="13850" max="14084" width="8.88671875" style="127"/>
    <col min="14085" max="14085" width="2.44140625" style="127" customWidth="1"/>
    <col min="14086" max="14086" width="2.33203125" style="127" customWidth="1"/>
    <col min="14087" max="14087" width="1.109375" style="127" customWidth="1"/>
    <col min="14088" max="14088" width="22.6640625" style="127" customWidth="1"/>
    <col min="14089" max="14089" width="1.21875" style="127" customWidth="1"/>
    <col min="14090" max="14091" width="11.77734375" style="127" customWidth="1"/>
    <col min="14092" max="14092" width="1.77734375" style="127" customWidth="1"/>
    <col min="14093" max="14093" width="6.88671875" style="127" customWidth="1"/>
    <col min="14094" max="14094" width="4.44140625" style="127" customWidth="1"/>
    <col min="14095" max="14095" width="3.6640625" style="127" customWidth="1"/>
    <col min="14096" max="14096" width="0.77734375" style="127" customWidth="1"/>
    <col min="14097" max="14097" width="3.33203125" style="127" customWidth="1"/>
    <col min="14098" max="14098" width="3.6640625" style="127" customWidth="1"/>
    <col min="14099" max="14099" width="3" style="127" customWidth="1"/>
    <col min="14100" max="14100" width="3.6640625" style="127" customWidth="1"/>
    <col min="14101" max="14101" width="3.109375" style="127" customWidth="1"/>
    <col min="14102" max="14102" width="1.88671875" style="127" customWidth="1"/>
    <col min="14103" max="14104" width="2.21875" style="127" customWidth="1"/>
    <col min="14105" max="14105" width="7.21875" style="127" customWidth="1"/>
    <col min="14106" max="14340" width="8.88671875" style="127"/>
    <col min="14341" max="14341" width="2.44140625" style="127" customWidth="1"/>
    <col min="14342" max="14342" width="2.33203125" style="127" customWidth="1"/>
    <col min="14343" max="14343" width="1.109375" style="127" customWidth="1"/>
    <col min="14344" max="14344" width="22.6640625" style="127" customWidth="1"/>
    <col min="14345" max="14345" width="1.21875" style="127" customWidth="1"/>
    <col min="14346" max="14347" width="11.77734375" style="127" customWidth="1"/>
    <col min="14348" max="14348" width="1.77734375" style="127" customWidth="1"/>
    <col min="14349" max="14349" width="6.88671875" style="127" customWidth="1"/>
    <col min="14350" max="14350" width="4.44140625" style="127" customWidth="1"/>
    <col min="14351" max="14351" width="3.6640625" style="127" customWidth="1"/>
    <col min="14352" max="14352" width="0.77734375" style="127" customWidth="1"/>
    <col min="14353" max="14353" width="3.33203125" style="127" customWidth="1"/>
    <col min="14354" max="14354" width="3.6640625" style="127" customWidth="1"/>
    <col min="14355" max="14355" width="3" style="127" customWidth="1"/>
    <col min="14356" max="14356" width="3.6640625" style="127" customWidth="1"/>
    <col min="14357" max="14357" width="3.109375" style="127" customWidth="1"/>
    <col min="14358" max="14358" width="1.88671875" style="127" customWidth="1"/>
    <col min="14359" max="14360" width="2.21875" style="127" customWidth="1"/>
    <col min="14361" max="14361" width="7.21875" style="127" customWidth="1"/>
    <col min="14362" max="14596" width="8.88671875" style="127"/>
    <col min="14597" max="14597" width="2.44140625" style="127" customWidth="1"/>
    <col min="14598" max="14598" width="2.33203125" style="127" customWidth="1"/>
    <col min="14599" max="14599" width="1.109375" style="127" customWidth="1"/>
    <col min="14600" max="14600" width="22.6640625" style="127" customWidth="1"/>
    <col min="14601" max="14601" width="1.21875" style="127" customWidth="1"/>
    <col min="14602" max="14603" width="11.77734375" style="127" customWidth="1"/>
    <col min="14604" max="14604" width="1.77734375" style="127" customWidth="1"/>
    <col min="14605" max="14605" width="6.88671875" style="127" customWidth="1"/>
    <col min="14606" max="14606" width="4.44140625" style="127" customWidth="1"/>
    <col min="14607" max="14607" width="3.6640625" style="127" customWidth="1"/>
    <col min="14608" max="14608" width="0.77734375" style="127" customWidth="1"/>
    <col min="14609" max="14609" width="3.33203125" style="127" customWidth="1"/>
    <col min="14610" max="14610" width="3.6640625" style="127" customWidth="1"/>
    <col min="14611" max="14611" width="3" style="127" customWidth="1"/>
    <col min="14612" max="14612" width="3.6640625" style="127" customWidth="1"/>
    <col min="14613" max="14613" width="3.109375" style="127" customWidth="1"/>
    <col min="14614" max="14614" width="1.88671875" style="127" customWidth="1"/>
    <col min="14615" max="14616" width="2.21875" style="127" customWidth="1"/>
    <col min="14617" max="14617" width="7.21875" style="127" customWidth="1"/>
    <col min="14618" max="14852" width="8.88671875" style="127"/>
    <col min="14853" max="14853" width="2.44140625" style="127" customWidth="1"/>
    <col min="14854" max="14854" width="2.33203125" style="127" customWidth="1"/>
    <col min="14855" max="14855" width="1.109375" style="127" customWidth="1"/>
    <col min="14856" max="14856" width="22.6640625" style="127" customWidth="1"/>
    <col min="14857" max="14857" width="1.21875" style="127" customWidth="1"/>
    <col min="14858" max="14859" width="11.77734375" style="127" customWidth="1"/>
    <col min="14860" max="14860" width="1.77734375" style="127" customWidth="1"/>
    <col min="14861" max="14861" width="6.88671875" style="127" customWidth="1"/>
    <col min="14862" max="14862" width="4.44140625" style="127" customWidth="1"/>
    <col min="14863" max="14863" width="3.6640625" style="127" customWidth="1"/>
    <col min="14864" max="14864" width="0.77734375" style="127" customWidth="1"/>
    <col min="14865" max="14865" width="3.33203125" style="127" customWidth="1"/>
    <col min="14866" max="14866" width="3.6640625" style="127" customWidth="1"/>
    <col min="14867" max="14867" width="3" style="127" customWidth="1"/>
    <col min="14868" max="14868" width="3.6640625" style="127" customWidth="1"/>
    <col min="14869" max="14869" width="3.109375" style="127" customWidth="1"/>
    <col min="14870" max="14870" width="1.88671875" style="127" customWidth="1"/>
    <col min="14871" max="14872" width="2.21875" style="127" customWidth="1"/>
    <col min="14873" max="14873" width="7.21875" style="127" customWidth="1"/>
    <col min="14874" max="15108" width="8.88671875" style="127"/>
    <col min="15109" max="15109" width="2.44140625" style="127" customWidth="1"/>
    <col min="15110" max="15110" width="2.33203125" style="127" customWidth="1"/>
    <col min="15111" max="15111" width="1.109375" style="127" customWidth="1"/>
    <col min="15112" max="15112" width="22.6640625" style="127" customWidth="1"/>
    <col min="15113" max="15113" width="1.21875" style="127" customWidth="1"/>
    <col min="15114" max="15115" width="11.77734375" style="127" customWidth="1"/>
    <col min="15116" max="15116" width="1.77734375" style="127" customWidth="1"/>
    <col min="15117" max="15117" width="6.88671875" style="127" customWidth="1"/>
    <col min="15118" max="15118" width="4.44140625" style="127" customWidth="1"/>
    <col min="15119" max="15119" width="3.6640625" style="127" customWidth="1"/>
    <col min="15120" max="15120" width="0.77734375" style="127" customWidth="1"/>
    <col min="15121" max="15121" width="3.33203125" style="127" customWidth="1"/>
    <col min="15122" max="15122" width="3.6640625" style="127" customWidth="1"/>
    <col min="15123" max="15123" width="3" style="127" customWidth="1"/>
    <col min="15124" max="15124" width="3.6640625" style="127" customWidth="1"/>
    <col min="15125" max="15125" width="3.109375" style="127" customWidth="1"/>
    <col min="15126" max="15126" width="1.88671875" style="127" customWidth="1"/>
    <col min="15127" max="15128" width="2.21875" style="127" customWidth="1"/>
    <col min="15129" max="15129" width="7.21875" style="127" customWidth="1"/>
    <col min="15130" max="15364" width="8.88671875" style="127"/>
    <col min="15365" max="15365" width="2.44140625" style="127" customWidth="1"/>
    <col min="15366" max="15366" width="2.33203125" style="127" customWidth="1"/>
    <col min="15367" max="15367" width="1.109375" style="127" customWidth="1"/>
    <col min="15368" max="15368" width="22.6640625" style="127" customWidth="1"/>
    <col min="15369" max="15369" width="1.21875" style="127" customWidth="1"/>
    <col min="15370" max="15371" width="11.77734375" style="127" customWidth="1"/>
    <col min="15372" max="15372" width="1.77734375" style="127" customWidth="1"/>
    <col min="15373" max="15373" width="6.88671875" style="127" customWidth="1"/>
    <col min="15374" max="15374" width="4.44140625" style="127" customWidth="1"/>
    <col min="15375" max="15375" width="3.6640625" style="127" customWidth="1"/>
    <col min="15376" max="15376" width="0.77734375" style="127" customWidth="1"/>
    <col min="15377" max="15377" width="3.33203125" style="127" customWidth="1"/>
    <col min="15378" max="15378" width="3.6640625" style="127" customWidth="1"/>
    <col min="15379" max="15379" width="3" style="127" customWidth="1"/>
    <col min="15380" max="15380" width="3.6640625" style="127" customWidth="1"/>
    <col min="15381" max="15381" width="3.109375" style="127" customWidth="1"/>
    <col min="15382" max="15382" width="1.88671875" style="127" customWidth="1"/>
    <col min="15383" max="15384" width="2.21875" style="127" customWidth="1"/>
    <col min="15385" max="15385" width="7.21875" style="127" customWidth="1"/>
    <col min="15386" max="15620" width="8.88671875" style="127"/>
    <col min="15621" max="15621" width="2.44140625" style="127" customWidth="1"/>
    <col min="15622" max="15622" width="2.33203125" style="127" customWidth="1"/>
    <col min="15623" max="15623" width="1.109375" style="127" customWidth="1"/>
    <col min="15624" max="15624" width="22.6640625" style="127" customWidth="1"/>
    <col min="15625" max="15625" width="1.21875" style="127" customWidth="1"/>
    <col min="15626" max="15627" width="11.77734375" style="127" customWidth="1"/>
    <col min="15628" max="15628" width="1.77734375" style="127" customWidth="1"/>
    <col min="15629" max="15629" width="6.88671875" style="127" customWidth="1"/>
    <col min="15630" max="15630" width="4.44140625" style="127" customWidth="1"/>
    <col min="15631" max="15631" width="3.6640625" style="127" customWidth="1"/>
    <col min="15632" max="15632" width="0.77734375" style="127" customWidth="1"/>
    <col min="15633" max="15633" width="3.33203125" style="127" customWidth="1"/>
    <col min="15634" max="15634" width="3.6640625" style="127" customWidth="1"/>
    <col min="15635" max="15635" width="3" style="127" customWidth="1"/>
    <col min="15636" max="15636" width="3.6640625" style="127" customWidth="1"/>
    <col min="15637" max="15637" width="3.109375" style="127" customWidth="1"/>
    <col min="15638" max="15638" width="1.88671875" style="127" customWidth="1"/>
    <col min="15639" max="15640" width="2.21875" style="127" customWidth="1"/>
    <col min="15641" max="15641" width="7.21875" style="127" customWidth="1"/>
    <col min="15642" max="15876" width="8.88671875" style="127"/>
    <col min="15877" max="15877" width="2.44140625" style="127" customWidth="1"/>
    <col min="15878" max="15878" width="2.33203125" style="127" customWidth="1"/>
    <col min="15879" max="15879" width="1.109375" style="127" customWidth="1"/>
    <col min="15880" max="15880" width="22.6640625" style="127" customWidth="1"/>
    <col min="15881" max="15881" width="1.21875" style="127" customWidth="1"/>
    <col min="15882" max="15883" width="11.77734375" style="127" customWidth="1"/>
    <col min="15884" max="15884" width="1.77734375" style="127" customWidth="1"/>
    <col min="15885" max="15885" width="6.88671875" style="127" customWidth="1"/>
    <col min="15886" max="15886" width="4.44140625" style="127" customWidth="1"/>
    <col min="15887" max="15887" width="3.6640625" style="127" customWidth="1"/>
    <col min="15888" max="15888" width="0.77734375" style="127" customWidth="1"/>
    <col min="15889" max="15889" width="3.33203125" style="127" customWidth="1"/>
    <col min="15890" max="15890" width="3.6640625" style="127" customWidth="1"/>
    <col min="15891" max="15891" width="3" style="127" customWidth="1"/>
    <col min="15892" max="15892" width="3.6640625" style="127" customWidth="1"/>
    <col min="15893" max="15893" width="3.109375" style="127" customWidth="1"/>
    <col min="15894" max="15894" width="1.88671875" style="127" customWidth="1"/>
    <col min="15895" max="15896" width="2.21875" style="127" customWidth="1"/>
    <col min="15897" max="15897" width="7.21875" style="127" customWidth="1"/>
    <col min="15898" max="16132" width="8.88671875" style="127"/>
    <col min="16133" max="16133" width="2.44140625" style="127" customWidth="1"/>
    <col min="16134" max="16134" width="2.33203125" style="127" customWidth="1"/>
    <col min="16135" max="16135" width="1.109375" style="127" customWidth="1"/>
    <col min="16136" max="16136" width="22.6640625" style="127" customWidth="1"/>
    <col min="16137" max="16137" width="1.21875" style="127" customWidth="1"/>
    <col min="16138" max="16139" width="11.77734375" style="127" customWidth="1"/>
    <col min="16140" max="16140" width="1.77734375" style="127" customWidth="1"/>
    <col min="16141" max="16141" width="6.88671875" style="127" customWidth="1"/>
    <col min="16142" max="16142" width="4.44140625" style="127" customWidth="1"/>
    <col min="16143" max="16143" width="3.6640625" style="127" customWidth="1"/>
    <col min="16144" max="16144" width="0.77734375" style="127" customWidth="1"/>
    <col min="16145" max="16145" width="3.33203125" style="127" customWidth="1"/>
    <col min="16146" max="16146" width="3.6640625" style="127" customWidth="1"/>
    <col min="16147" max="16147" width="3" style="127" customWidth="1"/>
    <col min="16148" max="16148" width="3.6640625" style="127" customWidth="1"/>
    <col min="16149" max="16149" width="3.109375" style="127" customWidth="1"/>
    <col min="16150" max="16150" width="1.88671875" style="127" customWidth="1"/>
    <col min="16151" max="16152" width="2.21875" style="127" customWidth="1"/>
    <col min="16153" max="16153" width="7.21875" style="127" customWidth="1"/>
    <col min="16154" max="16352" width="8.88671875" style="127"/>
    <col min="16353" max="16384" width="8.88671875" style="127" customWidth="1"/>
  </cols>
  <sheetData>
    <row r="1" spans="2:34" ht="20.25" customHeight="1">
      <c r="B1" s="126" t="s">
        <v>2602</v>
      </c>
    </row>
    <row r="2" spans="2:34" ht="12" customHeight="1">
      <c r="S2" s="129"/>
      <c r="T2" s="129"/>
      <c r="X2" s="129"/>
    </row>
    <row r="3" spans="2:34">
      <c r="R3" s="1079"/>
      <c r="S3" s="1080"/>
      <c r="T3" s="130" t="s">
        <v>2272</v>
      </c>
      <c r="U3" s="567"/>
      <c r="V3" s="130" t="s">
        <v>2273</v>
      </c>
      <c r="W3" s="567"/>
      <c r="X3" s="130" t="s">
        <v>2274</v>
      </c>
    </row>
    <row r="4" spans="2:34">
      <c r="Q4" s="154"/>
      <c r="R4" s="154"/>
      <c r="S4" s="155"/>
      <c r="T4" s="130"/>
      <c r="U4" s="155"/>
      <c r="V4" s="130"/>
      <c r="W4" s="155"/>
      <c r="X4" s="130"/>
    </row>
    <row r="5" spans="2:34" ht="12" customHeight="1">
      <c r="N5" s="127" t="s">
        <v>2286</v>
      </c>
      <c r="T5" s="131"/>
      <c r="U5" s="131"/>
      <c r="V5" s="131"/>
      <c r="W5" s="131"/>
      <c r="X5" s="131"/>
    </row>
    <row r="6" spans="2:34" ht="22.8" customHeight="1">
      <c r="C6" s="127" t="s">
        <v>2275</v>
      </c>
      <c r="N6" s="1071" t="s">
        <v>2287</v>
      </c>
      <c r="O6" s="1078"/>
      <c r="P6" s="1075"/>
      <c r="Q6" s="1076"/>
      <c r="R6" s="1076"/>
      <c r="S6" s="1076"/>
      <c r="T6" s="1076"/>
      <c r="U6" s="1076"/>
      <c r="V6" s="1076"/>
      <c r="W6" s="1076"/>
      <c r="X6" s="1076"/>
    </row>
    <row r="7" spans="2:34" ht="2.4" customHeight="1">
      <c r="C7" s="127" t="s">
        <v>2288</v>
      </c>
      <c r="E7" s="126"/>
      <c r="F7" s="126"/>
      <c r="G7" s="126"/>
      <c r="H7" s="126"/>
      <c r="I7" s="126"/>
      <c r="J7" s="126"/>
      <c r="O7" s="126"/>
      <c r="P7" s="133"/>
      <c r="Q7" s="133"/>
      <c r="R7" s="133"/>
      <c r="S7" s="133"/>
      <c r="T7" s="133"/>
      <c r="U7" s="133"/>
      <c r="V7" s="133"/>
      <c r="W7" s="133"/>
      <c r="X7" s="133"/>
    </row>
    <row r="8" spans="2:34" ht="22.8" customHeight="1">
      <c r="B8" s="127" t="s">
        <v>2289</v>
      </c>
      <c r="C8" s="127" t="s">
        <v>2290</v>
      </c>
      <c r="D8" s="126"/>
      <c r="E8" s="126"/>
      <c r="F8" s="126"/>
      <c r="G8" s="126"/>
      <c r="H8" s="126"/>
      <c r="I8" s="126"/>
      <c r="J8" s="126"/>
      <c r="N8" s="1071" t="s">
        <v>2278</v>
      </c>
      <c r="O8" s="1078"/>
      <c r="P8" s="1075"/>
      <c r="Q8" s="1076"/>
      <c r="R8" s="1076"/>
      <c r="S8" s="1076"/>
      <c r="T8" s="1076"/>
      <c r="U8" s="1076"/>
      <c r="V8" s="1076"/>
      <c r="W8" s="1076"/>
      <c r="X8" s="1076"/>
      <c r="AB8" s="156"/>
      <c r="AC8" s="156"/>
      <c r="AD8" s="156"/>
      <c r="AE8" s="156"/>
      <c r="AF8" s="156"/>
      <c r="AG8" s="156"/>
    </row>
    <row r="9" spans="2:34" ht="2.4" customHeight="1">
      <c r="D9" s="126"/>
      <c r="E9" s="126"/>
      <c r="F9" s="126"/>
      <c r="G9" s="126"/>
      <c r="H9" s="126"/>
      <c r="I9" s="126"/>
      <c r="J9" s="126"/>
      <c r="O9" s="126"/>
      <c r="P9" s="133"/>
      <c r="Q9" s="133"/>
      <c r="R9" s="133"/>
      <c r="S9" s="133"/>
      <c r="T9" s="133"/>
      <c r="U9" s="133"/>
      <c r="V9" s="133"/>
      <c r="W9" s="133"/>
      <c r="X9" s="133"/>
      <c r="AB9" s="156"/>
      <c r="AC9" s="156"/>
      <c r="AD9" s="156"/>
      <c r="AE9" s="156"/>
      <c r="AF9" s="156"/>
      <c r="AG9" s="156"/>
    </row>
    <row r="10" spans="2:34" ht="22.8" customHeight="1">
      <c r="D10" s="126"/>
      <c r="E10" s="126"/>
      <c r="F10" s="126"/>
      <c r="G10" s="126"/>
      <c r="H10" s="126"/>
      <c r="I10" s="126"/>
      <c r="J10" s="126"/>
      <c r="N10" s="1074" t="s">
        <v>2219</v>
      </c>
      <c r="O10" s="1077"/>
      <c r="P10" s="1075"/>
      <c r="Q10" s="1076"/>
      <c r="R10" s="1076"/>
      <c r="S10" s="1076"/>
      <c r="T10" s="1075"/>
      <c r="U10" s="1076"/>
      <c r="V10" s="1076"/>
      <c r="W10" s="1076"/>
      <c r="X10" s="1076"/>
      <c r="AB10" s="145"/>
      <c r="AC10" s="145"/>
      <c r="AD10" s="145"/>
      <c r="AE10" s="145"/>
      <c r="AF10" s="145"/>
      <c r="AG10" s="145"/>
    </row>
    <row r="11" spans="2:34" ht="7.2" customHeight="1">
      <c r="O11" s="126"/>
      <c r="P11" s="132"/>
      <c r="Q11" s="132"/>
      <c r="R11" s="132"/>
      <c r="S11" s="132"/>
      <c r="T11" s="132"/>
      <c r="U11" s="132"/>
      <c r="V11" s="132"/>
      <c r="W11" s="132"/>
      <c r="X11" s="132"/>
      <c r="AB11" s="145"/>
      <c r="AC11" s="145"/>
      <c r="AD11" s="145"/>
      <c r="AE11" s="145"/>
      <c r="AF11" s="145"/>
      <c r="AG11" s="145"/>
    </row>
    <row r="12" spans="2:34" ht="23.4" hidden="1" customHeight="1">
      <c r="D12" s="129"/>
      <c r="N12" s="127" t="s">
        <v>2291</v>
      </c>
      <c r="O12" s="157"/>
      <c r="P12" s="126"/>
      <c r="Q12" s="126"/>
      <c r="R12" s="132"/>
      <c r="S12" s="132"/>
      <c r="T12" s="132"/>
      <c r="U12" s="132"/>
      <c r="V12" s="132"/>
      <c r="W12" s="132"/>
      <c r="X12" s="132"/>
      <c r="AB12" s="145"/>
      <c r="AC12" s="145"/>
      <c r="AD12" s="145"/>
      <c r="AE12" s="145"/>
      <c r="AF12" s="145"/>
      <c r="AG12" s="145"/>
    </row>
    <row r="13" spans="2:34" ht="2.4" hidden="1" customHeight="1">
      <c r="O13" s="126"/>
      <c r="P13" s="133"/>
      <c r="Q13" s="133"/>
      <c r="R13" s="133"/>
      <c r="S13" s="133"/>
      <c r="T13" s="133"/>
      <c r="U13" s="133"/>
      <c r="V13" s="133"/>
      <c r="W13" s="133"/>
      <c r="X13" s="133"/>
      <c r="AB13" s="145"/>
      <c r="AC13" s="145"/>
      <c r="AD13" s="145"/>
      <c r="AE13" s="145"/>
      <c r="AF13" s="145"/>
      <c r="AG13" s="145"/>
    </row>
    <row r="14" spans="2:34" ht="22.8" hidden="1" customHeight="1">
      <c r="N14" s="1071" t="s">
        <v>2278</v>
      </c>
      <c r="O14" s="1071"/>
      <c r="P14" s="1072"/>
      <c r="Q14" s="1073"/>
      <c r="R14" s="1073"/>
      <c r="S14" s="1073"/>
      <c r="T14" s="1073"/>
      <c r="U14" s="1073"/>
      <c r="V14" s="1073"/>
      <c r="W14" s="1073"/>
      <c r="X14" s="1073"/>
      <c r="AB14" s="145"/>
      <c r="AC14" s="145"/>
      <c r="AD14" s="145"/>
      <c r="AE14" s="145"/>
      <c r="AF14" s="145"/>
      <c r="AG14" s="145"/>
      <c r="AH14" s="134"/>
    </row>
    <row r="15" spans="2:34" ht="2.4" hidden="1" customHeight="1">
      <c r="O15" s="126"/>
      <c r="P15" s="133"/>
      <c r="Q15" s="133"/>
      <c r="R15" s="133"/>
      <c r="S15" s="133"/>
      <c r="T15" s="133"/>
      <c r="U15" s="133"/>
      <c r="V15" s="133"/>
      <c r="W15" s="133"/>
      <c r="X15" s="133"/>
      <c r="AB15" s="134"/>
      <c r="AC15" s="145"/>
      <c r="AD15" s="145"/>
      <c r="AE15" s="145"/>
      <c r="AF15" s="145"/>
      <c r="AG15" s="145"/>
    </row>
    <row r="16" spans="2:34" ht="22.8" hidden="1" customHeight="1">
      <c r="N16" s="1074" t="s">
        <v>2219</v>
      </c>
      <c r="O16" s="1074"/>
      <c r="P16" s="1072"/>
      <c r="Q16" s="1073"/>
      <c r="R16" s="1073"/>
      <c r="S16" s="1073"/>
      <c r="T16" s="1072"/>
      <c r="U16" s="1073"/>
      <c r="V16" s="1073"/>
      <c r="W16" s="1073"/>
      <c r="X16" s="1073"/>
      <c r="AB16" s="145"/>
      <c r="AC16" s="145"/>
      <c r="AD16" s="145"/>
      <c r="AE16" s="145"/>
      <c r="AF16" s="145"/>
      <c r="AG16" s="145"/>
    </row>
    <row r="17" spans="2:34" ht="7.2" hidden="1" customHeight="1">
      <c r="O17" s="126"/>
      <c r="P17" s="132"/>
      <c r="Q17" s="132"/>
      <c r="R17" s="132"/>
      <c r="S17" s="132"/>
      <c r="T17" s="132"/>
      <c r="U17" s="132"/>
      <c r="V17" s="132"/>
      <c r="W17" s="132"/>
      <c r="X17" s="132"/>
      <c r="AB17" s="145"/>
      <c r="AC17" s="145"/>
      <c r="AD17" s="145"/>
      <c r="AE17" s="145"/>
      <c r="AF17" s="145"/>
      <c r="AG17" s="145"/>
    </row>
    <row r="18" spans="2:34" ht="23.4" hidden="1" customHeight="1">
      <c r="D18" s="129"/>
      <c r="N18" s="127" t="s">
        <v>2291</v>
      </c>
      <c r="O18" s="157"/>
      <c r="P18" s="126"/>
      <c r="Q18" s="126"/>
      <c r="R18" s="132"/>
      <c r="S18" s="132"/>
      <c r="T18" s="132"/>
      <c r="U18" s="132"/>
      <c r="V18" s="132"/>
      <c r="W18" s="132"/>
      <c r="X18" s="132"/>
      <c r="AB18" s="145"/>
      <c r="AC18" s="145"/>
      <c r="AD18" s="145"/>
      <c r="AE18" s="145"/>
      <c r="AF18" s="145"/>
      <c r="AG18" s="145"/>
    </row>
    <row r="19" spans="2:34" ht="2.4" hidden="1" customHeight="1">
      <c r="O19" s="126"/>
      <c r="P19" s="133"/>
      <c r="Q19" s="133"/>
      <c r="R19" s="133"/>
      <c r="S19" s="133"/>
      <c r="T19" s="133"/>
      <c r="U19" s="133"/>
      <c r="V19" s="133"/>
      <c r="W19" s="133"/>
      <c r="X19" s="133"/>
      <c r="AB19" s="145"/>
      <c r="AC19" s="145"/>
      <c r="AD19" s="145"/>
      <c r="AE19" s="145"/>
      <c r="AF19" s="145"/>
      <c r="AG19" s="145"/>
    </row>
    <row r="20" spans="2:34" ht="22.8" hidden="1" customHeight="1">
      <c r="N20" s="1071" t="s">
        <v>2278</v>
      </c>
      <c r="O20" s="1071"/>
      <c r="P20" s="1072"/>
      <c r="Q20" s="1073"/>
      <c r="R20" s="1073"/>
      <c r="S20" s="1073"/>
      <c r="T20" s="1073"/>
      <c r="U20" s="1073"/>
      <c r="V20" s="1073"/>
      <c r="W20" s="1073"/>
      <c r="X20" s="1073"/>
      <c r="AB20" s="145"/>
      <c r="AC20" s="145"/>
      <c r="AD20" s="145"/>
      <c r="AE20" s="145"/>
      <c r="AF20" s="145"/>
      <c r="AG20" s="145"/>
      <c r="AH20" s="134"/>
    </row>
    <row r="21" spans="2:34" ht="2.4" hidden="1" customHeight="1">
      <c r="O21" s="126"/>
      <c r="P21" s="133"/>
      <c r="Q21" s="133"/>
      <c r="R21" s="133"/>
      <c r="S21" s="133"/>
      <c r="T21" s="133"/>
      <c r="U21" s="133"/>
      <c r="V21" s="133"/>
      <c r="W21" s="133"/>
      <c r="X21" s="133"/>
      <c r="AB21" s="134"/>
      <c r="AC21" s="145"/>
      <c r="AD21" s="145"/>
      <c r="AE21" s="145"/>
      <c r="AF21" s="145"/>
      <c r="AG21" s="145"/>
    </row>
    <row r="22" spans="2:34" ht="22.8" hidden="1" customHeight="1">
      <c r="N22" s="1074" t="s">
        <v>2219</v>
      </c>
      <c r="O22" s="1074"/>
      <c r="P22" s="1072"/>
      <c r="Q22" s="1073"/>
      <c r="R22" s="1073"/>
      <c r="S22" s="1073"/>
      <c r="T22" s="1072"/>
      <c r="U22" s="1073"/>
      <c r="V22" s="1073"/>
      <c r="W22" s="1073"/>
      <c r="X22" s="1073"/>
      <c r="AB22" s="145"/>
      <c r="AC22" s="145"/>
      <c r="AD22" s="145"/>
      <c r="AE22" s="145"/>
      <c r="AF22" s="145"/>
      <c r="AG22" s="145"/>
    </row>
    <row r="23" spans="2:34" ht="8.4" customHeight="1">
      <c r="O23" s="126"/>
      <c r="P23" s="132"/>
      <c r="Q23" s="132"/>
      <c r="R23" s="132"/>
      <c r="S23" s="132"/>
      <c r="T23" s="132"/>
      <c r="U23" s="132"/>
      <c r="V23" s="132"/>
      <c r="W23" s="132"/>
      <c r="X23" s="132"/>
      <c r="AB23" s="145"/>
      <c r="AC23" s="145"/>
      <c r="AD23" s="145"/>
      <c r="AE23" s="145"/>
      <c r="AF23" s="145"/>
      <c r="AG23" s="145"/>
    </row>
    <row r="24" spans="2:34" ht="22.8" customHeight="1">
      <c r="N24" s="127" t="s">
        <v>2200</v>
      </c>
      <c r="O24" s="157"/>
      <c r="P24" s="126"/>
      <c r="Q24" s="126"/>
      <c r="R24" s="132"/>
      <c r="S24" s="132"/>
      <c r="T24" s="132"/>
      <c r="U24" s="132"/>
      <c r="V24" s="132"/>
      <c r="W24" s="132"/>
      <c r="X24" s="132"/>
      <c r="AB24" s="145"/>
      <c r="AC24" s="145"/>
      <c r="AD24" s="145"/>
      <c r="AE24" s="145"/>
      <c r="AF24" s="145"/>
      <c r="AG24" s="145"/>
    </row>
    <row r="25" spans="2:34" ht="2.4" customHeight="1">
      <c r="O25" s="126"/>
      <c r="P25" s="133"/>
      <c r="Q25" s="133"/>
      <c r="R25" s="133"/>
      <c r="S25" s="133"/>
      <c r="T25" s="133"/>
      <c r="U25" s="133"/>
      <c r="V25" s="133"/>
      <c r="W25" s="133"/>
      <c r="X25" s="133"/>
      <c r="AB25" s="145"/>
      <c r="AC25" s="145"/>
      <c r="AD25" s="145"/>
      <c r="AE25" s="145"/>
      <c r="AF25" s="145"/>
      <c r="AG25" s="145"/>
    </row>
    <row r="26" spans="2:34" ht="22.8" customHeight="1">
      <c r="N26" s="1071" t="s">
        <v>2278</v>
      </c>
      <c r="O26" s="1071"/>
      <c r="P26" s="1075"/>
      <c r="Q26" s="1076"/>
      <c r="R26" s="1076"/>
      <c r="S26" s="1076"/>
      <c r="T26" s="1076"/>
      <c r="U26" s="1076"/>
      <c r="V26" s="1076"/>
      <c r="W26" s="1076"/>
      <c r="X26" s="1076"/>
      <c r="AB26" s="145"/>
      <c r="AC26" s="145"/>
      <c r="AD26" s="145"/>
      <c r="AE26" s="145"/>
      <c r="AF26" s="145"/>
      <c r="AG26" s="145"/>
    </row>
    <row r="27" spans="2:34" ht="2.4" customHeight="1">
      <c r="O27" s="126"/>
      <c r="P27" s="133"/>
      <c r="Q27" s="133"/>
      <c r="R27" s="133"/>
      <c r="S27" s="133"/>
      <c r="T27" s="133"/>
      <c r="U27" s="133"/>
      <c r="V27" s="133"/>
      <c r="W27" s="133"/>
      <c r="X27" s="133"/>
      <c r="AB27" s="134"/>
      <c r="AC27" s="145"/>
      <c r="AD27" s="145"/>
      <c r="AE27" s="145"/>
      <c r="AF27" s="145"/>
      <c r="AG27" s="145"/>
    </row>
    <row r="28" spans="2:34" ht="22.8" customHeight="1">
      <c r="N28" s="1074" t="s">
        <v>2219</v>
      </c>
      <c r="O28" s="1074"/>
      <c r="P28" s="1075"/>
      <c r="Q28" s="1076"/>
      <c r="R28" s="1076"/>
      <c r="S28" s="1076"/>
      <c r="T28" s="1075"/>
      <c r="U28" s="1076"/>
      <c r="V28" s="1076"/>
      <c r="W28" s="1076"/>
      <c r="X28" s="1076"/>
      <c r="AB28" s="145"/>
      <c r="AC28" s="145"/>
      <c r="AD28" s="145"/>
      <c r="AE28" s="145"/>
      <c r="AF28" s="145"/>
      <c r="AG28" s="145"/>
    </row>
    <row r="29" spans="2:34" ht="13.5" customHeight="1">
      <c r="AB29" s="158"/>
      <c r="AC29" s="158"/>
      <c r="AD29" s="158"/>
      <c r="AE29" s="158"/>
      <c r="AF29" s="158"/>
      <c r="AG29" s="158"/>
    </row>
    <row r="30" spans="2:34" ht="25.8">
      <c r="C30" s="1086" t="s">
        <v>2292</v>
      </c>
      <c r="D30" s="1086"/>
      <c r="E30" s="1086"/>
      <c r="F30" s="1086"/>
      <c r="G30" s="1086"/>
      <c r="H30" s="1086"/>
      <c r="I30" s="1086"/>
      <c r="J30" s="1086"/>
      <c r="K30" s="1086"/>
      <c r="L30" s="1086"/>
      <c r="M30" s="1086"/>
      <c r="N30" s="1086"/>
      <c r="O30" s="1086"/>
      <c r="P30" s="1086"/>
      <c r="Q30" s="1086"/>
      <c r="R30" s="1086"/>
      <c r="S30" s="1086"/>
      <c r="T30" s="1086"/>
      <c r="U30" s="1086"/>
      <c r="V30" s="1086"/>
      <c r="W30" s="1086"/>
      <c r="X30" s="1086"/>
      <c r="AB30" s="158"/>
      <c r="AC30" s="158"/>
      <c r="AD30" s="158"/>
      <c r="AE30" s="158"/>
      <c r="AF30" s="158"/>
      <c r="AG30" s="158"/>
    </row>
    <row r="31" spans="2:34" ht="18" customHeight="1"/>
    <row r="32" spans="2:34" ht="18" customHeight="1">
      <c r="B32" s="126"/>
      <c r="C32" s="126"/>
      <c r="D32" s="1091"/>
      <c r="E32" s="1076"/>
      <c r="F32" s="133" t="s">
        <v>2272</v>
      </c>
      <c r="G32" s="541"/>
      <c r="H32" s="133" t="s">
        <v>2273</v>
      </c>
      <c r="I32" s="541"/>
      <c r="J32" s="133" t="s">
        <v>2279</v>
      </c>
      <c r="K32" s="1087"/>
      <c r="L32" s="1087"/>
      <c r="M32" s="1088" t="s">
        <v>2280</v>
      </c>
      <c r="N32" s="1088"/>
      <c r="O32" s="1088"/>
      <c r="P32" s="1087"/>
      <c r="Q32" s="1087"/>
      <c r="R32" s="1089" t="s">
        <v>2281</v>
      </c>
      <c r="S32" s="1089"/>
      <c r="T32" s="1089"/>
      <c r="U32" s="1089"/>
      <c r="V32" s="1089"/>
      <c r="W32" s="1089"/>
      <c r="X32" s="1089"/>
      <c r="Y32" s="132"/>
      <c r="AB32" s="134"/>
    </row>
    <row r="33" spans="3:27" ht="48" customHeight="1">
      <c r="C33" s="1090" t="s">
        <v>2687</v>
      </c>
      <c r="D33" s="1090"/>
      <c r="E33" s="1090"/>
      <c r="F33" s="1090"/>
      <c r="G33" s="1090"/>
      <c r="H33" s="1090"/>
      <c r="I33" s="1090"/>
      <c r="J33" s="1090"/>
      <c r="K33" s="1090"/>
      <c r="L33" s="1090"/>
      <c r="M33" s="1090"/>
      <c r="N33" s="1090"/>
      <c r="O33" s="1090"/>
      <c r="P33" s="1090"/>
      <c r="Q33" s="1090"/>
      <c r="R33" s="1090"/>
      <c r="S33" s="1090"/>
      <c r="T33" s="1090"/>
      <c r="U33" s="1090"/>
      <c r="V33" s="1090"/>
      <c r="W33" s="1090"/>
      <c r="X33" s="1090"/>
    </row>
    <row r="34" spans="3:27" ht="15.6" customHeight="1">
      <c r="C34" s="1094" t="s">
        <v>2517</v>
      </c>
      <c r="D34" s="1094"/>
      <c r="E34" s="1094"/>
      <c r="F34" s="1094"/>
      <c r="G34" s="1094"/>
      <c r="H34" s="1094"/>
      <c r="I34" s="1094"/>
      <c r="J34" s="1094"/>
      <c r="K34" s="1094"/>
      <c r="L34" s="1094"/>
      <c r="M34" s="1094"/>
      <c r="N34" s="1094"/>
      <c r="O34" s="1094"/>
      <c r="P34" s="1094"/>
      <c r="Q34" s="1094"/>
      <c r="R34" s="1094"/>
      <c r="S34" s="1094"/>
      <c r="T34" s="1094"/>
      <c r="U34" s="1094"/>
      <c r="V34" s="1094"/>
      <c r="W34" s="1094"/>
      <c r="X34" s="1094"/>
    </row>
    <row r="35" spans="3:27" ht="30" customHeight="1">
      <c r="C35" s="161"/>
      <c r="D35" s="1095" t="s">
        <v>2611</v>
      </c>
      <c r="E35" s="1081"/>
      <c r="F35" s="1081"/>
      <c r="G35" s="1081"/>
      <c r="H35" s="1081"/>
      <c r="I35" s="1081"/>
      <c r="J35" s="1082"/>
      <c r="K35" s="163"/>
      <c r="L35" s="1069"/>
      <c r="M35" s="1069"/>
      <c r="N35" s="1069"/>
      <c r="O35" s="1069"/>
      <c r="P35" s="1069"/>
      <c r="Q35" s="1069"/>
      <c r="R35" s="1069"/>
      <c r="S35" s="1069"/>
      <c r="T35" s="1069"/>
      <c r="U35" s="1069"/>
      <c r="V35" s="1069"/>
      <c r="W35" s="1069"/>
      <c r="X35" s="1070"/>
      <c r="AA35" s="127"/>
    </row>
    <row r="36" spans="3:27" ht="21" customHeight="1">
      <c r="C36" s="139"/>
      <c r="D36" s="1096" t="s">
        <v>2583</v>
      </c>
      <c r="E36" s="1096"/>
      <c r="F36" s="1096"/>
      <c r="G36" s="1096"/>
      <c r="H36" s="1096"/>
      <c r="I36" s="1096"/>
      <c r="J36" s="1097"/>
      <c r="K36" s="126"/>
      <c r="L36" s="142"/>
      <c r="M36" s="1098"/>
      <c r="N36" s="1098"/>
      <c r="O36" s="1098"/>
      <c r="P36" s="1098"/>
      <c r="Q36" s="143"/>
      <c r="R36" s="143"/>
      <c r="S36" s="143"/>
      <c r="T36" s="143"/>
      <c r="U36" s="143"/>
      <c r="V36" s="143"/>
      <c r="W36" s="143"/>
      <c r="X36" s="160"/>
      <c r="AA36" s="127"/>
    </row>
    <row r="37" spans="3:27" ht="22.2" customHeight="1">
      <c r="C37" s="161"/>
      <c r="D37" s="1081" t="s">
        <v>2293</v>
      </c>
      <c r="E37" s="1081"/>
      <c r="F37" s="1081"/>
      <c r="G37" s="1081"/>
      <c r="H37" s="1081"/>
      <c r="I37" s="1081"/>
      <c r="J37" s="1082"/>
      <c r="K37" s="161"/>
      <c r="L37" s="1092"/>
      <c r="M37" s="1092"/>
      <c r="N37" s="1093"/>
      <c r="O37" s="279" t="s">
        <v>2218</v>
      </c>
      <c r="P37" s="162"/>
      <c r="Q37" s="177" t="s">
        <v>2284</v>
      </c>
      <c r="R37" s="162"/>
      <c r="S37" s="279" t="s">
        <v>2285</v>
      </c>
      <c r="T37" s="280"/>
      <c r="U37" s="280"/>
      <c r="V37" s="280"/>
      <c r="W37" s="280"/>
      <c r="X37" s="281"/>
    </row>
    <row r="38" spans="3:27" ht="72" customHeight="1">
      <c r="C38" s="161"/>
      <c r="D38" s="1081" t="s">
        <v>2294</v>
      </c>
      <c r="E38" s="1081"/>
      <c r="F38" s="1081"/>
      <c r="G38" s="1081"/>
      <c r="H38" s="1081"/>
      <c r="I38" s="1081"/>
      <c r="J38" s="1082"/>
      <c r="K38" s="163"/>
      <c r="L38" s="1083"/>
      <c r="M38" s="1083"/>
      <c r="N38" s="1083"/>
      <c r="O38" s="1083"/>
      <c r="P38" s="1083"/>
      <c r="Q38" s="1083"/>
      <c r="R38" s="1083"/>
      <c r="S38" s="1083"/>
      <c r="T38" s="1083"/>
      <c r="U38" s="1083"/>
      <c r="V38" s="1083"/>
      <c r="W38" s="1083"/>
      <c r="X38" s="1084"/>
    </row>
    <row r="39" spans="3:27" ht="5.25" customHeight="1">
      <c r="C39" s="152"/>
      <c r="D39" s="1085"/>
      <c r="E39" s="1085"/>
      <c r="F39" s="1085"/>
      <c r="G39" s="1085"/>
      <c r="H39" s="1085"/>
      <c r="I39" s="1085"/>
      <c r="J39" s="1085"/>
      <c r="K39" s="138"/>
      <c r="L39" s="138"/>
      <c r="M39" s="138"/>
      <c r="N39" s="138"/>
      <c r="O39" s="138"/>
      <c r="P39" s="138"/>
      <c r="Q39" s="138"/>
      <c r="R39" s="138"/>
      <c r="S39" s="138"/>
      <c r="T39" s="138"/>
      <c r="U39" s="138"/>
      <c r="V39" s="138"/>
      <c r="W39" s="138"/>
      <c r="X39" s="138"/>
    </row>
    <row r="40" spans="3:27" ht="13.5" customHeight="1">
      <c r="T40" s="129"/>
      <c r="X40" s="153"/>
    </row>
  </sheetData>
  <sheetProtection algorithmName="SHA-512" hashValue="67EuviwvxauAvE3EiZL443PxT3nUQ+psZ+7+Rj2fd5+0dhDxCGQrM8tcrcCsPU9EJxEg/IjjX4fmZIYlIMIlrg==" saltValue="jkuoT7OBOKF8Q44zkUCLFQ==" spinCount="100000" sheet="1" formatCells="0" selectLockedCells="1"/>
  <mergeCells count="40">
    <mergeCell ref="D38:J38"/>
    <mergeCell ref="L38:X38"/>
    <mergeCell ref="D39:J39"/>
    <mergeCell ref="D37:J37"/>
    <mergeCell ref="C30:X30"/>
    <mergeCell ref="K32:L32"/>
    <mergeCell ref="M32:O32"/>
    <mergeCell ref="P32:Q32"/>
    <mergeCell ref="R32:X32"/>
    <mergeCell ref="C33:X33"/>
    <mergeCell ref="D32:E32"/>
    <mergeCell ref="L37:N37"/>
    <mergeCell ref="C34:X34"/>
    <mergeCell ref="D35:J35"/>
    <mergeCell ref="D36:J36"/>
    <mergeCell ref="M36:P36"/>
    <mergeCell ref="N6:O6"/>
    <mergeCell ref="P6:X6"/>
    <mergeCell ref="N8:O8"/>
    <mergeCell ref="P8:X8"/>
    <mergeCell ref="R3:S3"/>
    <mergeCell ref="N10:O10"/>
    <mergeCell ref="P10:S10"/>
    <mergeCell ref="T10:X10"/>
    <mergeCell ref="P16:S16"/>
    <mergeCell ref="T16:X16"/>
    <mergeCell ref="N14:O14"/>
    <mergeCell ref="P14:X14"/>
    <mergeCell ref="N16:O16"/>
    <mergeCell ref="L35:X35"/>
    <mergeCell ref="N20:O20"/>
    <mergeCell ref="P20:X20"/>
    <mergeCell ref="N22:O22"/>
    <mergeCell ref="P22:S22"/>
    <mergeCell ref="T22:X22"/>
    <mergeCell ref="N26:O26"/>
    <mergeCell ref="P26:X26"/>
    <mergeCell ref="N28:O28"/>
    <mergeCell ref="P28:S28"/>
    <mergeCell ref="T28:X28"/>
  </mergeCells>
  <phoneticPr fontId="58"/>
  <pageMargins left="0.70866141732283472" right="0.70866141732283472" top="0.74803149606299213" bottom="0.74803149606299213" header="0.31496062992125984" footer="0.31496062992125984"/>
  <pageSetup paperSize="9" scale="97"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5">
    <tabColor rgb="FFFFFF00"/>
  </sheetPr>
  <dimension ref="B1:AH58"/>
  <sheetViews>
    <sheetView showZeros="0" view="pageBreakPreview" zoomScaleNormal="100" zoomScaleSheetLayoutView="100" workbookViewId="0">
      <selection activeCell="P27" sqref="P27:X27"/>
    </sheetView>
  </sheetViews>
  <sheetFormatPr defaultRowHeight="13.2"/>
  <cols>
    <col min="1" max="1" width="2.109375" style="127" customWidth="1"/>
    <col min="2" max="2" width="2.33203125" style="127" customWidth="1"/>
    <col min="3" max="3" width="1.109375" style="127" customWidth="1"/>
    <col min="4" max="4" width="5.6640625" style="127" customWidth="1"/>
    <col min="5" max="5" width="3.6640625" style="127" customWidth="1"/>
    <col min="6" max="6" width="2.6640625" style="127" customWidth="1"/>
    <col min="7" max="7" width="3.6640625" style="127" customWidth="1"/>
    <col min="8" max="8" width="2.6640625" style="127" customWidth="1"/>
    <col min="9" max="9" width="3.6640625" style="127" customWidth="1"/>
    <col min="10" max="10" width="4.6640625" style="127" customWidth="1"/>
    <col min="11" max="11" width="1.21875" style="127" customWidth="1"/>
    <col min="12" max="12" width="3.109375" style="127" customWidth="1"/>
    <col min="13" max="13" width="4.6640625" style="127" customWidth="1"/>
    <col min="14" max="14" width="3.6640625" style="127" customWidth="1"/>
    <col min="15" max="15" width="5.6640625" style="127" customWidth="1"/>
    <col min="16" max="16" width="3.6640625" style="127" customWidth="1"/>
    <col min="17" max="17" width="4.6640625" style="127" customWidth="1"/>
    <col min="18" max="20" width="3.6640625" style="127" customWidth="1"/>
    <col min="21" max="24" width="3.6640625" style="128" customWidth="1"/>
    <col min="25" max="25" width="2.21875" style="128" customWidth="1"/>
    <col min="26" max="27" width="2.109375" style="128" customWidth="1"/>
    <col min="28" max="28" width="7.21875" style="127" hidden="1" customWidth="1"/>
    <col min="29" max="50" width="0" style="127" hidden="1" customWidth="1"/>
    <col min="51" max="256" width="8.88671875" style="127"/>
    <col min="257" max="257" width="2.44140625" style="127" customWidth="1"/>
    <col min="258" max="258" width="2.33203125" style="127" customWidth="1"/>
    <col min="259" max="259" width="1.109375" style="127" customWidth="1"/>
    <col min="260" max="260" width="22.6640625" style="127" customWidth="1"/>
    <col min="261" max="261" width="1.21875" style="127" customWidth="1"/>
    <col min="262" max="263" width="11.77734375" style="127" customWidth="1"/>
    <col min="264" max="264" width="1.77734375" style="127" customWidth="1"/>
    <col min="265" max="265" width="6.88671875" style="127" customWidth="1"/>
    <col min="266" max="266" width="4.44140625" style="127" customWidth="1"/>
    <col min="267" max="267" width="3.6640625" style="127" customWidth="1"/>
    <col min="268" max="268" width="0.77734375" style="127" customWidth="1"/>
    <col min="269" max="269" width="3.33203125" style="127" customWidth="1"/>
    <col min="270" max="270" width="3.6640625" style="127" customWidth="1"/>
    <col min="271" max="271" width="3" style="127" customWidth="1"/>
    <col min="272" max="272" width="3.6640625" style="127" customWidth="1"/>
    <col min="273" max="273" width="3.109375" style="127" customWidth="1"/>
    <col min="274" max="274" width="1.88671875" style="127" customWidth="1"/>
    <col min="275" max="276" width="2.21875" style="127" customWidth="1"/>
    <col min="277" max="277" width="7.21875" style="127" customWidth="1"/>
    <col min="278" max="512" width="8.88671875" style="127"/>
    <col min="513" max="513" width="2.44140625" style="127" customWidth="1"/>
    <col min="514" max="514" width="2.33203125" style="127" customWidth="1"/>
    <col min="515" max="515" width="1.109375" style="127" customWidth="1"/>
    <col min="516" max="516" width="22.6640625" style="127" customWidth="1"/>
    <col min="517" max="517" width="1.21875" style="127" customWidth="1"/>
    <col min="518" max="519" width="11.77734375" style="127" customWidth="1"/>
    <col min="520" max="520" width="1.77734375" style="127" customWidth="1"/>
    <col min="521" max="521" width="6.88671875" style="127" customWidth="1"/>
    <col min="522" max="522" width="4.44140625" style="127" customWidth="1"/>
    <col min="523" max="523" width="3.6640625" style="127" customWidth="1"/>
    <col min="524" max="524" width="0.77734375" style="127" customWidth="1"/>
    <col min="525" max="525" width="3.33203125" style="127" customWidth="1"/>
    <col min="526" max="526" width="3.6640625" style="127" customWidth="1"/>
    <col min="527" max="527" width="3" style="127" customWidth="1"/>
    <col min="528" max="528" width="3.6640625" style="127" customWidth="1"/>
    <col min="529" max="529" width="3.109375" style="127" customWidth="1"/>
    <col min="530" max="530" width="1.88671875" style="127" customWidth="1"/>
    <col min="531" max="532" width="2.21875" style="127" customWidth="1"/>
    <col min="533" max="533" width="7.21875" style="127" customWidth="1"/>
    <col min="534" max="768" width="8.88671875" style="127"/>
    <col min="769" max="769" width="2.44140625" style="127" customWidth="1"/>
    <col min="770" max="770" width="2.33203125" style="127" customWidth="1"/>
    <col min="771" max="771" width="1.109375" style="127" customWidth="1"/>
    <col min="772" max="772" width="22.6640625" style="127" customWidth="1"/>
    <col min="773" max="773" width="1.21875" style="127" customWidth="1"/>
    <col min="774" max="775" width="11.77734375" style="127" customWidth="1"/>
    <col min="776" max="776" width="1.77734375" style="127" customWidth="1"/>
    <col min="777" max="777" width="6.88671875" style="127" customWidth="1"/>
    <col min="778" max="778" width="4.44140625" style="127" customWidth="1"/>
    <col min="779" max="779" width="3.6640625" style="127" customWidth="1"/>
    <col min="780" max="780" width="0.77734375" style="127" customWidth="1"/>
    <col min="781" max="781" width="3.33203125" style="127" customWidth="1"/>
    <col min="782" max="782" width="3.6640625" style="127" customWidth="1"/>
    <col min="783" max="783" width="3" style="127" customWidth="1"/>
    <col min="784" max="784" width="3.6640625" style="127" customWidth="1"/>
    <col min="785" max="785" width="3.109375" style="127" customWidth="1"/>
    <col min="786" max="786" width="1.88671875" style="127" customWidth="1"/>
    <col min="787" max="788" width="2.21875" style="127" customWidth="1"/>
    <col min="789" max="789" width="7.21875" style="127" customWidth="1"/>
    <col min="790" max="1024" width="8.88671875" style="127"/>
    <col min="1025" max="1025" width="2.44140625" style="127" customWidth="1"/>
    <col min="1026" max="1026" width="2.33203125" style="127" customWidth="1"/>
    <col min="1027" max="1027" width="1.109375" style="127" customWidth="1"/>
    <col min="1028" max="1028" width="22.6640625" style="127" customWidth="1"/>
    <col min="1029" max="1029" width="1.21875" style="127" customWidth="1"/>
    <col min="1030" max="1031" width="11.77734375" style="127" customWidth="1"/>
    <col min="1032" max="1032" width="1.77734375" style="127" customWidth="1"/>
    <col min="1033" max="1033" width="6.88671875" style="127" customWidth="1"/>
    <col min="1034" max="1034" width="4.44140625" style="127" customWidth="1"/>
    <col min="1035" max="1035" width="3.6640625" style="127" customWidth="1"/>
    <col min="1036" max="1036" width="0.77734375" style="127" customWidth="1"/>
    <col min="1037" max="1037" width="3.33203125" style="127" customWidth="1"/>
    <col min="1038" max="1038" width="3.6640625" style="127" customWidth="1"/>
    <col min="1039" max="1039" width="3" style="127" customWidth="1"/>
    <col min="1040" max="1040" width="3.6640625" style="127" customWidth="1"/>
    <col min="1041" max="1041" width="3.109375" style="127" customWidth="1"/>
    <col min="1042" max="1042" width="1.88671875" style="127" customWidth="1"/>
    <col min="1043" max="1044" width="2.21875" style="127" customWidth="1"/>
    <col min="1045" max="1045" width="7.21875" style="127" customWidth="1"/>
    <col min="1046" max="1280" width="8.88671875" style="127"/>
    <col min="1281" max="1281" width="2.44140625" style="127" customWidth="1"/>
    <col min="1282" max="1282" width="2.33203125" style="127" customWidth="1"/>
    <col min="1283" max="1283" width="1.109375" style="127" customWidth="1"/>
    <col min="1284" max="1284" width="22.6640625" style="127" customWidth="1"/>
    <col min="1285" max="1285" width="1.21875" style="127" customWidth="1"/>
    <col min="1286" max="1287" width="11.77734375" style="127" customWidth="1"/>
    <col min="1288" max="1288" width="1.77734375" style="127" customWidth="1"/>
    <col min="1289" max="1289" width="6.88671875" style="127" customWidth="1"/>
    <col min="1290" max="1290" width="4.44140625" style="127" customWidth="1"/>
    <col min="1291" max="1291" width="3.6640625" style="127" customWidth="1"/>
    <col min="1292" max="1292" width="0.77734375" style="127" customWidth="1"/>
    <col min="1293" max="1293" width="3.33203125" style="127" customWidth="1"/>
    <col min="1294" max="1294" width="3.6640625" style="127" customWidth="1"/>
    <col min="1295" max="1295" width="3" style="127" customWidth="1"/>
    <col min="1296" max="1296" width="3.6640625" style="127" customWidth="1"/>
    <col min="1297" max="1297" width="3.109375" style="127" customWidth="1"/>
    <col min="1298" max="1298" width="1.88671875" style="127" customWidth="1"/>
    <col min="1299" max="1300" width="2.21875" style="127" customWidth="1"/>
    <col min="1301" max="1301" width="7.21875" style="127" customWidth="1"/>
    <col min="1302" max="1536" width="8.88671875" style="127"/>
    <col min="1537" max="1537" width="2.44140625" style="127" customWidth="1"/>
    <col min="1538" max="1538" width="2.33203125" style="127" customWidth="1"/>
    <col min="1539" max="1539" width="1.109375" style="127" customWidth="1"/>
    <col min="1540" max="1540" width="22.6640625" style="127" customWidth="1"/>
    <col min="1541" max="1541" width="1.21875" style="127" customWidth="1"/>
    <col min="1542" max="1543" width="11.77734375" style="127" customWidth="1"/>
    <col min="1544" max="1544" width="1.77734375" style="127" customWidth="1"/>
    <col min="1545" max="1545" width="6.88671875" style="127" customWidth="1"/>
    <col min="1546" max="1546" width="4.44140625" style="127" customWidth="1"/>
    <col min="1547" max="1547" width="3.6640625" style="127" customWidth="1"/>
    <col min="1548" max="1548" width="0.77734375" style="127" customWidth="1"/>
    <col min="1549" max="1549" width="3.33203125" style="127" customWidth="1"/>
    <col min="1550" max="1550" width="3.6640625" style="127" customWidth="1"/>
    <col min="1551" max="1551" width="3" style="127" customWidth="1"/>
    <col min="1552" max="1552" width="3.6640625" style="127" customWidth="1"/>
    <col min="1553" max="1553" width="3.109375" style="127" customWidth="1"/>
    <col min="1554" max="1554" width="1.88671875" style="127" customWidth="1"/>
    <col min="1555" max="1556" width="2.21875" style="127" customWidth="1"/>
    <col min="1557" max="1557" width="7.21875" style="127" customWidth="1"/>
    <col min="1558" max="1792" width="8.88671875" style="127"/>
    <col min="1793" max="1793" width="2.44140625" style="127" customWidth="1"/>
    <col min="1794" max="1794" width="2.33203125" style="127" customWidth="1"/>
    <col min="1795" max="1795" width="1.109375" style="127" customWidth="1"/>
    <col min="1796" max="1796" width="22.6640625" style="127" customWidth="1"/>
    <col min="1797" max="1797" width="1.21875" style="127" customWidth="1"/>
    <col min="1798" max="1799" width="11.77734375" style="127" customWidth="1"/>
    <col min="1800" max="1800" width="1.77734375" style="127" customWidth="1"/>
    <col min="1801" max="1801" width="6.88671875" style="127" customWidth="1"/>
    <col min="1802" max="1802" width="4.44140625" style="127" customWidth="1"/>
    <col min="1803" max="1803" width="3.6640625" style="127" customWidth="1"/>
    <col min="1804" max="1804" width="0.77734375" style="127" customWidth="1"/>
    <col min="1805" max="1805" width="3.33203125" style="127" customWidth="1"/>
    <col min="1806" max="1806" width="3.6640625" style="127" customWidth="1"/>
    <col min="1807" max="1807" width="3" style="127" customWidth="1"/>
    <col min="1808" max="1808" width="3.6640625" style="127" customWidth="1"/>
    <col min="1809" max="1809" width="3.109375" style="127" customWidth="1"/>
    <col min="1810" max="1810" width="1.88671875" style="127" customWidth="1"/>
    <col min="1811" max="1812" width="2.21875" style="127" customWidth="1"/>
    <col min="1813" max="1813" width="7.21875" style="127" customWidth="1"/>
    <col min="1814" max="2048" width="8.88671875" style="127"/>
    <col min="2049" max="2049" width="2.44140625" style="127" customWidth="1"/>
    <col min="2050" max="2050" width="2.33203125" style="127" customWidth="1"/>
    <col min="2051" max="2051" width="1.109375" style="127" customWidth="1"/>
    <col min="2052" max="2052" width="22.6640625" style="127" customWidth="1"/>
    <col min="2053" max="2053" width="1.21875" style="127" customWidth="1"/>
    <col min="2054" max="2055" width="11.77734375" style="127" customWidth="1"/>
    <col min="2056" max="2056" width="1.77734375" style="127" customWidth="1"/>
    <col min="2057" max="2057" width="6.88671875" style="127" customWidth="1"/>
    <col min="2058" max="2058" width="4.44140625" style="127" customWidth="1"/>
    <col min="2059" max="2059" width="3.6640625" style="127" customWidth="1"/>
    <col min="2060" max="2060" width="0.77734375" style="127" customWidth="1"/>
    <col min="2061" max="2061" width="3.33203125" style="127" customWidth="1"/>
    <col min="2062" max="2062" width="3.6640625" style="127" customWidth="1"/>
    <col min="2063" max="2063" width="3" style="127" customWidth="1"/>
    <col min="2064" max="2064" width="3.6640625" style="127" customWidth="1"/>
    <col min="2065" max="2065" width="3.109375" style="127" customWidth="1"/>
    <col min="2066" max="2066" width="1.88671875" style="127" customWidth="1"/>
    <col min="2067" max="2068" width="2.21875" style="127" customWidth="1"/>
    <col min="2069" max="2069" width="7.21875" style="127" customWidth="1"/>
    <col min="2070" max="2304" width="8.88671875" style="127"/>
    <col min="2305" max="2305" width="2.44140625" style="127" customWidth="1"/>
    <col min="2306" max="2306" width="2.33203125" style="127" customWidth="1"/>
    <col min="2307" max="2307" width="1.109375" style="127" customWidth="1"/>
    <col min="2308" max="2308" width="22.6640625" style="127" customWidth="1"/>
    <col min="2309" max="2309" width="1.21875" style="127" customWidth="1"/>
    <col min="2310" max="2311" width="11.77734375" style="127" customWidth="1"/>
    <col min="2312" max="2312" width="1.77734375" style="127" customWidth="1"/>
    <col min="2313" max="2313" width="6.88671875" style="127" customWidth="1"/>
    <col min="2314" max="2314" width="4.44140625" style="127" customWidth="1"/>
    <col min="2315" max="2315" width="3.6640625" style="127" customWidth="1"/>
    <col min="2316" max="2316" width="0.77734375" style="127" customWidth="1"/>
    <col min="2317" max="2317" width="3.33203125" style="127" customWidth="1"/>
    <col min="2318" max="2318" width="3.6640625" style="127" customWidth="1"/>
    <col min="2319" max="2319" width="3" style="127" customWidth="1"/>
    <col min="2320" max="2320" width="3.6640625" style="127" customWidth="1"/>
    <col min="2321" max="2321" width="3.109375" style="127" customWidth="1"/>
    <col min="2322" max="2322" width="1.88671875" style="127" customWidth="1"/>
    <col min="2323" max="2324" width="2.21875" style="127" customWidth="1"/>
    <col min="2325" max="2325" width="7.21875" style="127" customWidth="1"/>
    <col min="2326" max="2560" width="8.88671875" style="127"/>
    <col min="2561" max="2561" width="2.44140625" style="127" customWidth="1"/>
    <col min="2562" max="2562" width="2.33203125" style="127" customWidth="1"/>
    <col min="2563" max="2563" width="1.109375" style="127" customWidth="1"/>
    <col min="2564" max="2564" width="22.6640625" style="127" customWidth="1"/>
    <col min="2565" max="2565" width="1.21875" style="127" customWidth="1"/>
    <col min="2566" max="2567" width="11.77734375" style="127" customWidth="1"/>
    <col min="2568" max="2568" width="1.77734375" style="127" customWidth="1"/>
    <col min="2569" max="2569" width="6.88671875" style="127" customWidth="1"/>
    <col min="2570" max="2570" width="4.44140625" style="127" customWidth="1"/>
    <col min="2571" max="2571" width="3.6640625" style="127" customWidth="1"/>
    <col min="2572" max="2572" width="0.77734375" style="127" customWidth="1"/>
    <col min="2573" max="2573" width="3.33203125" style="127" customWidth="1"/>
    <col min="2574" max="2574" width="3.6640625" style="127" customWidth="1"/>
    <col min="2575" max="2575" width="3" style="127" customWidth="1"/>
    <col min="2576" max="2576" width="3.6640625" style="127" customWidth="1"/>
    <col min="2577" max="2577" width="3.109375" style="127" customWidth="1"/>
    <col min="2578" max="2578" width="1.88671875" style="127" customWidth="1"/>
    <col min="2579" max="2580" width="2.21875" style="127" customWidth="1"/>
    <col min="2581" max="2581" width="7.21875" style="127" customWidth="1"/>
    <col min="2582" max="2816" width="8.88671875" style="127"/>
    <col min="2817" max="2817" width="2.44140625" style="127" customWidth="1"/>
    <col min="2818" max="2818" width="2.33203125" style="127" customWidth="1"/>
    <col min="2819" max="2819" width="1.109375" style="127" customWidth="1"/>
    <col min="2820" max="2820" width="22.6640625" style="127" customWidth="1"/>
    <col min="2821" max="2821" width="1.21875" style="127" customWidth="1"/>
    <col min="2822" max="2823" width="11.77734375" style="127" customWidth="1"/>
    <col min="2824" max="2824" width="1.77734375" style="127" customWidth="1"/>
    <col min="2825" max="2825" width="6.88671875" style="127" customWidth="1"/>
    <col min="2826" max="2826" width="4.44140625" style="127" customWidth="1"/>
    <col min="2827" max="2827" width="3.6640625" style="127" customWidth="1"/>
    <col min="2828" max="2828" width="0.77734375" style="127" customWidth="1"/>
    <col min="2829" max="2829" width="3.33203125" style="127" customWidth="1"/>
    <col min="2830" max="2830" width="3.6640625" style="127" customWidth="1"/>
    <col min="2831" max="2831" width="3" style="127" customWidth="1"/>
    <col min="2832" max="2832" width="3.6640625" style="127" customWidth="1"/>
    <col min="2833" max="2833" width="3.109375" style="127" customWidth="1"/>
    <col min="2834" max="2834" width="1.88671875" style="127" customWidth="1"/>
    <col min="2835" max="2836" width="2.21875" style="127" customWidth="1"/>
    <col min="2837" max="2837" width="7.21875" style="127" customWidth="1"/>
    <col min="2838" max="3072" width="8.88671875" style="127"/>
    <col min="3073" max="3073" width="2.44140625" style="127" customWidth="1"/>
    <col min="3074" max="3074" width="2.33203125" style="127" customWidth="1"/>
    <col min="3075" max="3075" width="1.109375" style="127" customWidth="1"/>
    <col min="3076" max="3076" width="22.6640625" style="127" customWidth="1"/>
    <col min="3077" max="3077" width="1.21875" style="127" customWidth="1"/>
    <col min="3078" max="3079" width="11.77734375" style="127" customWidth="1"/>
    <col min="3080" max="3080" width="1.77734375" style="127" customWidth="1"/>
    <col min="3081" max="3081" width="6.88671875" style="127" customWidth="1"/>
    <col min="3082" max="3082" width="4.44140625" style="127" customWidth="1"/>
    <col min="3083" max="3083" width="3.6640625" style="127" customWidth="1"/>
    <col min="3084" max="3084" width="0.77734375" style="127" customWidth="1"/>
    <col min="3085" max="3085" width="3.33203125" style="127" customWidth="1"/>
    <col min="3086" max="3086" width="3.6640625" style="127" customWidth="1"/>
    <col min="3087" max="3087" width="3" style="127" customWidth="1"/>
    <col min="3088" max="3088" width="3.6640625" style="127" customWidth="1"/>
    <col min="3089" max="3089" width="3.109375" style="127" customWidth="1"/>
    <col min="3090" max="3090" width="1.88671875" style="127" customWidth="1"/>
    <col min="3091" max="3092" width="2.21875" style="127" customWidth="1"/>
    <col min="3093" max="3093" width="7.21875" style="127" customWidth="1"/>
    <col min="3094" max="3328" width="8.88671875" style="127"/>
    <col min="3329" max="3329" width="2.44140625" style="127" customWidth="1"/>
    <col min="3330" max="3330" width="2.33203125" style="127" customWidth="1"/>
    <col min="3331" max="3331" width="1.109375" style="127" customWidth="1"/>
    <col min="3332" max="3332" width="22.6640625" style="127" customWidth="1"/>
    <col min="3333" max="3333" width="1.21875" style="127" customWidth="1"/>
    <col min="3334" max="3335" width="11.77734375" style="127" customWidth="1"/>
    <col min="3336" max="3336" width="1.77734375" style="127" customWidth="1"/>
    <col min="3337" max="3337" width="6.88671875" style="127" customWidth="1"/>
    <col min="3338" max="3338" width="4.44140625" style="127" customWidth="1"/>
    <col min="3339" max="3339" width="3.6640625" style="127" customWidth="1"/>
    <col min="3340" max="3340" width="0.77734375" style="127" customWidth="1"/>
    <col min="3341" max="3341" width="3.33203125" style="127" customWidth="1"/>
    <col min="3342" max="3342" width="3.6640625" style="127" customWidth="1"/>
    <col min="3343" max="3343" width="3" style="127" customWidth="1"/>
    <col min="3344" max="3344" width="3.6640625" style="127" customWidth="1"/>
    <col min="3345" max="3345" width="3.109375" style="127" customWidth="1"/>
    <col min="3346" max="3346" width="1.88671875" style="127" customWidth="1"/>
    <col min="3347" max="3348" width="2.21875" style="127" customWidth="1"/>
    <col min="3349" max="3349" width="7.21875" style="127" customWidth="1"/>
    <col min="3350" max="3584" width="8.88671875" style="127"/>
    <col min="3585" max="3585" width="2.44140625" style="127" customWidth="1"/>
    <col min="3586" max="3586" width="2.33203125" style="127" customWidth="1"/>
    <col min="3587" max="3587" width="1.109375" style="127" customWidth="1"/>
    <col min="3588" max="3588" width="22.6640625" style="127" customWidth="1"/>
    <col min="3589" max="3589" width="1.21875" style="127" customWidth="1"/>
    <col min="3590" max="3591" width="11.77734375" style="127" customWidth="1"/>
    <col min="3592" max="3592" width="1.77734375" style="127" customWidth="1"/>
    <col min="3593" max="3593" width="6.88671875" style="127" customWidth="1"/>
    <col min="3594" max="3594" width="4.44140625" style="127" customWidth="1"/>
    <col min="3595" max="3595" width="3.6640625" style="127" customWidth="1"/>
    <col min="3596" max="3596" width="0.77734375" style="127" customWidth="1"/>
    <col min="3597" max="3597" width="3.33203125" style="127" customWidth="1"/>
    <col min="3598" max="3598" width="3.6640625" style="127" customWidth="1"/>
    <col min="3599" max="3599" width="3" style="127" customWidth="1"/>
    <col min="3600" max="3600" width="3.6640625" style="127" customWidth="1"/>
    <col min="3601" max="3601" width="3.109375" style="127" customWidth="1"/>
    <col min="3602" max="3602" width="1.88671875" style="127" customWidth="1"/>
    <col min="3603" max="3604" width="2.21875" style="127" customWidth="1"/>
    <col min="3605" max="3605" width="7.21875" style="127" customWidth="1"/>
    <col min="3606" max="3840" width="8.88671875" style="127"/>
    <col min="3841" max="3841" width="2.44140625" style="127" customWidth="1"/>
    <col min="3842" max="3842" width="2.33203125" style="127" customWidth="1"/>
    <col min="3843" max="3843" width="1.109375" style="127" customWidth="1"/>
    <col min="3844" max="3844" width="22.6640625" style="127" customWidth="1"/>
    <col min="3845" max="3845" width="1.21875" style="127" customWidth="1"/>
    <col min="3846" max="3847" width="11.77734375" style="127" customWidth="1"/>
    <col min="3848" max="3848" width="1.77734375" style="127" customWidth="1"/>
    <col min="3849" max="3849" width="6.88671875" style="127" customWidth="1"/>
    <col min="3850" max="3850" width="4.44140625" style="127" customWidth="1"/>
    <col min="3851" max="3851" width="3.6640625" style="127" customWidth="1"/>
    <col min="3852" max="3852" width="0.77734375" style="127" customWidth="1"/>
    <col min="3853" max="3853" width="3.33203125" style="127" customWidth="1"/>
    <col min="3854" max="3854" width="3.6640625" style="127" customWidth="1"/>
    <col min="3855" max="3855" width="3" style="127" customWidth="1"/>
    <col min="3856" max="3856" width="3.6640625" style="127" customWidth="1"/>
    <col min="3857" max="3857" width="3.109375" style="127" customWidth="1"/>
    <col min="3858" max="3858" width="1.88671875" style="127" customWidth="1"/>
    <col min="3859" max="3860" width="2.21875" style="127" customWidth="1"/>
    <col min="3861" max="3861" width="7.21875" style="127" customWidth="1"/>
    <col min="3862" max="4096" width="8.88671875" style="127"/>
    <col min="4097" max="4097" width="2.44140625" style="127" customWidth="1"/>
    <col min="4098" max="4098" width="2.33203125" style="127" customWidth="1"/>
    <col min="4099" max="4099" width="1.109375" style="127" customWidth="1"/>
    <col min="4100" max="4100" width="22.6640625" style="127" customWidth="1"/>
    <col min="4101" max="4101" width="1.21875" style="127" customWidth="1"/>
    <col min="4102" max="4103" width="11.77734375" style="127" customWidth="1"/>
    <col min="4104" max="4104" width="1.77734375" style="127" customWidth="1"/>
    <col min="4105" max="4105" width="6.88671875" style="127" customWidth="1"/>
    <col min="4106" max="4106" width="4.44140625" style="127" customWidth="1"/>
    <col min="4107" max="4107" width="3.6640625" style="127" customWidth="1"/>
    <col min="4108" max="4108" width="0.77734375" style="127" customWidth="1"/>
    <col min="4109" max="4109" width="3.33203125" style="127" customWidth="1"/>
    <col min="4110" max="4110" width="3.6640625" style="127" customWidth="1"/>
    <col min="4111" max="4111" width="3" style="127" customWidth="1"/>
    <col min="4112" max="4112" width="3.6640625" style="127" customWidth="1"/>
    <col min="4113" max="4113" width="3.109375" style="127" customWidth="1"/>
    <col min="4114" max="4114" width="1.88671875" style="127" customWidth="1"/>
    <col min="4115" max="4116" width="2.21875" style="127" customWidth="1"/>
    <col min="4117" max="4117" width="7.21875" style="127" customWidth="1"/>
    <col min="4118" max="4352" width="8.88671875" style="127"/>
    <col min="4353" max="4353" width="2.44140625" style="127" customWidth="1"/>
    <col min="4354" max="4354" width="2.33203125" style="127" customWidth="1"/>
    <col min="4355" max="4355" width="1.109375" style="127" customWidth="1"/>
    <col min="4356" max="4356" width="22.6640625" style="127" customWidth="1"/>
    <col min="4357" max="4357" width="1.21875" style="127" customWidth="1"/>
    <col min="4358" max="4359" width="11.77734375" style="127" customWidth="1"/>
    <col min="4360" max="4360" width="1.77734375" style="127" customWidth="1"/>
    <col min="4361" max="4361" width="6.88671875" style="127" customWidth="1"/>
    <col min="4362" max="4362" width="4.44140625" style="127" customWidth="1"/>
    <col min="4363" max="4363" width="3.6640625" style="127" customWidth="1"/>
    <col min="4364" max="4364" width="0.77734375" style="127" customWidth="1"/>
    <col min="4365" max="4365" width="3.33203125" style="127" customWidth="1"/>
    <col min="4366" max="4366" width="3.6640625" style="127" customWidth="1"/>
    <col min="4367" max="4367" width="3" style="127" customWidth="1"/>
    <col min="4368" max="4368" width="3.6640625" style="127" customWidth="1"/>
    <col min="4369" max="4369" width="3.109375" style="127" customWidth="1"/>
    <col min="4370" max="4370" width="1.88671875" style="127" customWidth="1"/>
    <col min="4371" max="4372" width="2.21875" style="127" customWidth="1"/>
    <col min="4373" max="4373" width="7.21875" style="127" customWidth="1"/>
    <col min="4374" max="4608" width="8.88671875" style="127"/>
    <col min="4609" max="4609" width="2.44140625" style="127" customWidth="1"/>
    <col min="4610" max="4610" width="2.33203125" style="127" customWidth="1"/>
    <col min="4611" max="4611" width="1.109375" style="127" customWidth="1"/>
    <col min="4612" max="4612" width="22.6640625" style="127" customWidth="1"/>
    <col min="4613" max="4613" width="1.21875" style="127" customWidth="1"/>
    <col min="4614" max="4615" width="11.77734375" style="127" customWidth="1"/>
    <col min="4616" max="4616" width="1.77734375" style="127" customWidth="1"/>
    <col min="4617" max="4617" width="6.88671875" style="127" customWidth="1"/>
    <col min="4618" max="4618" width="4.44140625" style="127" customWidth="1"/>
    <col min="4619" max="4619" width="3.6640625" style="127" customWidth="1"/>
    <col min="4620" max="4620" width="0.77734375" style="127" customWidth="1"/>
    <col min="4621" max="4621" width="3.33203125" style="127" customWidth="1"/>
    <col min="4622" max="4622" width="3.6640625" style="127" customWidth="1"/>
    <col min="4623" max="4623" width="3" style="127" customWidth="1"/>
    <col min="4624" max="4624" width="3.6640625" style="127" customWidth="1"/>
    <col min="4625" max="4625" width="3.109375" style="127" customWidth="1"/>
    <col min="4626" max="4626" width="1.88671875" style="127" customWidth="1"/>
    <col min="4627" max="4628" width="2.21875" style="127" customWidth="1"/>
    <col min="4629" max="4629" width="7.21875" style="127" customWidth="1"/>
    <col min="4630" max="4864" width="8.88671875" style="127"/>
    <col min="4865" max="4865" width="2.44140625" style="127" customWidth="1"/>
    <col min="4866" max="4866" width="2.33203125" style="127" customWidth="1"/>
    <col min="4867" max="4867" width="1.109375" style="127" customWidth="1"/>
    <col min="4868" max="4868" width="22.6640625" style="127" customWidth="1"/>
    <col min="4869" max="4869" width="1.21875" style="127" customWidth="1"/>
    <col min="4870" max="4871" width="11.77734375" style="127" customWidth="1"/>
    <col min="4872" max="4872" width="1.77734375" style="127" customWidth="1"/>
    <col min="4873" max="4873" width="6.88671875" style="127" customWidth="1"/>
    <col min="4874" max="4874" width="4.44140625" style="127" customWidth="1"/>
    <col min="4875" max="4875" width="3.6640625" style="127" customWidth="1"/>
    <col min="4876" max="4876" width="0.77734375" style="127" customWidth="1"/>
    <col min="4877" max="4877" width="3.33203125" style="127" customWidth="1"/>
    <col min="4878" max="4878" width="3.6640625" style="127" customWidth="1"/>
    <col min="4879" max="4879" width="3" style="127" customWidth="1"/>
    <col min="4880" max="4880" width="3.6640625" style="127" customWidth="1"/>
    <col min="4881" max="4881" width="3.109375" style="127" customWidth="1"/>
    <col min="4882" max="4882" width="1.88671875" style="127" customWidth="1"/>
    <col min="4883" max="4884" width="2.21875" style="127" customWidth="1"/>
    <col min="4885" max="4885" width="7.21875" style="127" customWidth="1"/>
    <col min="4886" max="5120" width="8.88671875" style="127"/>
    <col min="5121" max="5121" width="2.44140625" style="127" customWidth="1"/>
    <col min="5122" max="5122" width="2.33203125" style="127" customWidth="1"/>
    <col min="5123" max="5123" width="1.109375" style="127" customWidth="1"/>
    <col min="5124" max="5124" width="22.6640625" style="127" customWidth="1"/>
    <col min="5125" max="5125" width="1.21875" style="127" customWidth="1"/>
    <col min="5126" max="5127" width="11.77734375" style="127" customWidth="1"/>
    <col min="5128" max="5128" width="1.77734375" style="127" customWidth="1"/>
    <col min="5129" max="5129" width="6.88671875" style="127" customWidth="1"/>
    <col min="5130" max="5130" width="4.44140625" style="127" customWidth="1"/>
    <col min="5131" max="5131" width="3.6640625" style="127" customWidth="1"/>
    <col min="5132" max="5132" width="0.77734375" style="127" customWidth="1"/>
    <col min="5133" max="5133" width="3.33203125" style="127" customWidth="1"/>
    <col min="5134" max="5134" width="3.6640625" style="127" customWidth="1"/>
    <col min="5135" max="5135" width="3" style="127" customWidth="1"/>
    <col min="5136" max="5136" width="3.6640625" style="127" customWidth="1"/>
    <col min="5137" max="5137" width="3.109375" style="127" customWidth="1"/>
    <col min="5138" max="5138" width="1.88671875" style="127" customWidth="1"/>
    <col min="5139" max="5140" width="2.21875" style="127" customWidth="1"/>
    <col min="5141" max="5141" width="7.21875" style="127" customWidth="1"/>
    <col min="5142" max="5376" width="8.88671875" style="127"/>
    <col min="5377" max="5377" width="2.44140625" style="127" customWidth="1"/>
    <col min="5378" max="5378" width="2.33203125" style="127" customWidth="1"/>
    <col min="5379" max="5379" width="1.109375" style="127" customWidth="1"/>
    <col min="5380" max="5380" width="22.6640625" style="127" customWidth="1"/>
    <col min="5381" max="5381" width="1.21875" style="127" customWidth="1"/>
    <col min="5382" max="5383" width="11.77734375" style="127" customWidth="1"/>
    <col min="5384" max="5384" width="1.77734375" style="127" customWidth="1"/>
    <col min="5385" max="5385" width="6.88671875" style="127" customWidth="1"/>
    <col min="5386" max="5386" width="4.44140625" style="127" customWidth="1"/>
    <col min="5387" max="5387" width="3.6640625" style="127" customWidth="1"/>
    <col min="5388" max="5388" width="0.77734375" style="127" customWidth="1"/>
    <col min="5389" max="5389" width="3.33203125" style="127" customWidth="1"/>
    <col min="5390" max="5390" width="3.6640625" style="127" customWidth="1"/>
    <col min="5391" max="5391" width="3" style="127" customWidth="1"/>
    <col min="5392" max="5392" width="3.6640625" style="127" customWidth="1"/>
    <col min="5393" max="5393" width="3.109375" style="127" customWidth="1"/>
    <col min="5394" max="5394" width="1.88671875" style="127" customWidth="1"/>
    <col min="5395" max="5396" width="2.21875" style="127" customWidth="1"/>
    <col min="5397" max="5397" width="7.21875" style="127" customWidth="1"/>
    <col min="5398" max="5632" width="8.88671875" style="127"/>
    <col min="5633" max="5633" width="2.44140625" style="127" customWidth="1"/>
    <col min="5634" max="5634" width="2.33203125" style="127" customWidth="1"/>
    <col min="5635" max="5635" width="1.109375" style="127" customWidth="1"/>
    <col min="5636" max="5636" width="22.6640625" style="127" customWidth="1"/>
    <col min="5637" max="5637" width="1.21875" style="127" customWidth="1"/>
    <col min="5638" max="5639" width="11.77734375" style="127" customWidth="1"/>
    <col min="5640" max="5640" width="1.77734375" style="127" customWidth="1"/>
    <col min="5641" max="5641" width="6.88671875" style="127" customWidth="1"/>
    <col min="5642" max="5642" width="4.44140625" style="127" customWidth="1"/>
    <col min="5643" max="5643" width="3.6640625" style="127" customWidth="1"/>
    <col min="5644" max="5644" width="0.77734375" style="127" customWidth="1"/>
    <col min="5645" max="5645" width="3.33203125" style="127" customWidth="1"/>
    <col min="5646" max="5646" width="3.6640625" style="127" customWidth="1"/>
    <col min="5647" max="5647" width="3" style="127" customWidth="1"/>
    <col min="5648" max="5648" width="3.6640625" style="127" customWidth="1"/>
    <col min="5649" max="5649" width="3.109375" style="127" customWidth="1"/>
    <col min="5650" max="5650" width="1.88671875" style="127" customWidth="1"/>
    <col min="5651" max="5652" width="2.21875" style="127" customWidth="1"/>
    <col min="5653" max="5653" width="7.21875" style="127" customWidth="1"/>
    <col min="5654" max="5888" width="8.88671875" style="127"/>
    <col min="5889" max="5889" width="2.44140625" style="127" customWidth="1"/>
    <col min="5890" max="5890" width="2.33203125" style="127" customWidth="1"/>
    <col min="5891" max="5891" width="1.109375" style="127" customWidth="1"/>
    <col min="5892" max="5892" width="22.6640625" style="127" customWidth="1"/>
    <col min="5893" max="5893" width="1.21875" style="127" customWidth="1"/>
    <col min="5894" max="5895" width="11.77734375" style="127" customWidth="1"/>
    <col min="5896" max="5896" width="1.77734375" style="127" customWidth="1"/>
    <col min="5897" max="5897" width="6.88671875" style="127" customWidth="1"/>
    <col min="5898" max="5898" width="4.44140625" style="127" customWidth="1"/>
    <col min="5899" max="5899" width="3.6640625" style="127" customWidth="1"/>
    <col min="5900" max="5900" width="0.77734375" style="127" customWidth="1"/>
    <col min="5901" max="5901" width="3.33203125" style="127" customWidth="1"/>
    <col min="5902" max="5902" width="3.6640625" style="127" customWidth="1"/>
    <col min="5903" max="5903" width="3" style="127" customWidth="1"/>
    <col min="5904" max="5904" width="3.6640625" style="127" customWidth="1"/>
    <col min="5905" max="5905" width="3.109375" style="127" customWidth="1"/>
    <col min="5906" max="5906" width="1.88671875" style="127" customWidth="1"/>
    <col min="5907" max="5908" width="2.21875" style="127" customWidth="1"/>
    <col min="5909" max="5909" width="7.21875" style="127" customWidth="1"/>
    <col min="5910" max="6144" width="8.88671875" style="127"/>
    <col min="6145" max="6145" width="2.44140625" style="127" customWidth="1"/>
    <col min="6146" max="6146" width="2.33203125" style="127" customWidth="1"/>
    <col min="6147" max="6147" width="1.109375" style="127" customWidth="1"/>
    <col min="6148" max="6148" width="22.6640625" style="127" customWidth="1"/>
    <col min="6149" max="6149" width="1.21875" style="127" customWidth="1"/>
    <col min="6150" max="6151" width="11.77734375" style="127" customWidth="1"/>
    <col min="6152" max="6152" width="1.77734375" style="127" customWidth="1"/>
    <col min="6153" max="6153" width="6.88671875" style="127" customWidth="1"/>
    <col min="6154" max="6154" width="4.44140625" style="127" customWidth="1"/>
    <col min="6155" max="6155" width="3.6640625" style="127" customWidth="1"/>
    <col min="6156" max="6156" width="0.77734375" style="127" customWidth="1"/>
    <col min="6157" max="6157" width="3.33203125" style="127" customWidth="1"/>
    <col min="6158" max="6158" width="3.6640625" style="127" customWidth="1"/>
    <col min="6159" max="6159" width="3" style="127" customWidth="1"/>
    <col min="6160" max="6160" width="3.6640625" style="127" customWidth="1"/>
    <col min="6161" max="6161" width="3.109375" style="127" customWidth="1"/>
    <col min="6162" max="6162" width="1.88671875" style="127" customWidth="1"/>
    <col min="6163" max="6164" width="2.21875" style="127" customWidth="1"/>
    <col min="6165" max="6165" width="7.21875" style="127" customWidth="1"/>
    <col min="6166" max="6400" width="8.88671875" style="127"/>
    <col min="6401" max="6401" width="2.44140625" style="127" customWidth="1"/>
    <col min="6402" max="6402" width="2.33203125" style="127" customWidth="1"/>
    <col min="6403" max="6403" width="1.109375" style="127" customWidth="1"/>
    <col min="6404" max="6404" width="22.6640625" style="127" customWidth="1"/>
    <col min="6405" max="6405" width="1.21875" style="127" customWidth="1"/>
    <col min="6406" max="6407" width="11.77734375" style="127" customWidth="1"/>
    <col min="6408" max="6408" width="1.77734375" style="127" customWidth="1"/>
    <col min="6409" max="6409" width="6.88671875" style="127" customWidth="1"/>
    <col min="6410" max="6410" width="4.44140625" style="127" customWidth="1"/>
    <col min="6411" max="6411" width="3.6640625" style="127" customWidth="1"/>
    <col min="6412" max="6412" width="0.77734375" style="127" customWidth="1"/>
    <col min="6413" max="6413" width="3.33203125" style="127" customWidth="1"/>
    <col min="6414" max="6414" width="3.6640625" style="127" customWidth="1"/>
    <col min="6415" max="6415" width="3" style="127" customWidth="1"/>
    <col min="6416" max="6416" width="3.6640625" style="127" customWidth="1"/>
    <col min="6417" max="6417" width="3.109375" style="127" customWidth="1"/>
    <col min="6418" max="6418" width="1.88671875" style="127" customWidth="1"/>
    <col min="6419" max="6420" width="2.21875" style="127" customWidth="1"/>
    <col min="6421" max="6421" width="7.21875" style="127" customWidth="1"/>
    <col min="6422" max="6656" width="8.88671875" style="127"/>
    <col min="6657" max="6657" width="2.44140625" style="127" customWidth="1"/>
    <col min="6658" max="6658" width="2.33203125" style="127" customWidth="1"/>
    <col min="6659" max="6659" width="1.109375" style="127" customWidth="1"/>
    <col min="6660" max="6660" width="22.6640625" style="127" customWidth="1"/>
    <col min="6661" max="6661" width="1.21875" style="127" customWidth="1"/>
    <col min="6662" max="6663" width="11.77734375" style="127" customWidth="1"/>
    <col min="6664" max="6664" width="1.77734375" style="127" customWidth="1"/>
    <col min="6665" max="6665" width="6.88671875" style="127" customWidth="1"/>
    <col min="6666" max="6666" width="4.44140625" style="127" customWidth="1"/>
    <col min="6667" max="6667" width="3.6640625" style="127" customWidth="1"/>
    <col min="6668" max="6668" width="0.77734375" style="127" customWidth="1"/>
    <col min="6669" max="6669" width="3.33203125" style="127" customWidth="1"/>
    <col min="6670" max="6670" width="3.6640625" style="127" customWidth="1"/>
    <col min="6671" max="6671" width="3" style="127" customWidth="1"/>
    <col min="6672" max="6672" width="3.6640625" style="127" customWidth="1"/>
    <col min="6673" max="6673" width="3.109375" style="127" customWidth="1"/>
    <col min="6674" max="6674" width="1.88671875" style="127" customWidth="1"/>
    <col min="6675" max="6676" width="2.21875" style="127" customWidth="1"/>
    <col min="6677" max="6677" width="7.21875" style="127" customWidth="1"/>
    <col min="6678" max="6912" width="8.88671875" style="127"/>
    <col min="6913" max="6913" width="2.44140625" style="127" customWidth="1"/>
    <col min="6914" max="6914" width="2.33203125" style="127" customWidth="1"/>
    <col min="6915" max="6915" width="1.109375" style="127" customWidth="1"/>
    <col min="6916" max="6916" width="22.6640625" style="127" customWidth="1"/>
    <col min="6917" max="6917" width="1.21875" style="127" customWidth="1"/>
    <col min="6918" max="6919" width="11.77734375" style="127" customWidth="1"/>
    <col min="6920" max="6920" width="1.77734375" style="127" customWidth="1"/>
    <col min="6921" max="6921" width="6.88671875" style="127" customWidth="1"/>
    <col min="6922" max="6922" width="4.44140625" style="127" customWidth="1"/>
    <col min="6923" max="6923" width="3.6640625" style="127" customWidth="1"/>
    <col min="6924" max="6924" width="0.77734375" style="127" customWidth="1"/>
    <col min="6925" max="6925" width="3.33203125" style="127" customWidth="1"/>
    <col min="6926" max="6926" width="3.6640625" style="127" customWidth="1"/>
    <col min="6927" max="6927" width="3" style="127" customWidth="1"/>
    <col min="6928" max="6928" width="3.6640625" style="127" customWidth="1"/>
    <col min="6929" max="6929" width="3.109375" style="127" customWidth="1"/>
    <col min="6930" max="6930" width="1.88671875" style="127" customWidth="1"/>
    <col min="6931" max="6932" width="2.21875" style="127" customWidth="1"/>
    <col min="6933" max="6933" width="7.21875" style="127" customWidth="1"/>
    <col min="6934" max="7168" width="8.88671875" style="127"/>
    <col min="7169" max="7169" width="2.44140625" style="127" customWidth="1"/>
    <col min="7170" max="7170" width="2.33203125" style="127" customWidth="1"/>
    <col min="7171" max="7171" width="1.109375" style="127" customWidth="1"/>
    <col min="7172" max="7172" width="22.6640625" style="127" customWidth="1"/>
    <col min="7173" max="7173" width="1.21875" style="127" customWidth="1"/>
    <col min="7174" max="7175" width="11.77734375" style="127" customWidth="1"/>
    <col min="7176" max="7176" width="1.77734375" style="127" customWidth="1"/>
    <col min="7177" max="7177" width="6.88671875" style="127" customWidth="1"/>
    <col min="7178" max="7178" width="4.44140625" style="127" customWidth="1"/>
    <col min="7179" max="7179" width="3.6640625" style="127" customWidth="1"/>
    <col min="7180" max="7180" width="0.77734375" style="127" customWidth="1"/>
    <col min="7181" max="7181" width="3.33203125" style="127" customWidth="1"/>
    <col min="7182" max="7182" width="3.6640625" style="127" customWidth="1"/>
    <col min="7183" max="7183" width="3" style="127" customWidth="1"/>
    <col min="7184" max="7184" width="3.6640625" style="127" customWidth="1"/>
    <col min="7185" max="7185" width="3.109375" style="127" customWidth="1"/>
    <col min="7186" max="7186" width="1.88671875" style="127" customWidth="1"/>
    <col min="7187" max="7188" width="2.21875" style="127" customWidth="1"/>
    <col min="7189" max="7189" width="7.21875" style="127" customWidth="1"/>
    <col min="7190" max="7424" width="8.88671875" style="127"/>
    <col min="7425" max="7425" width="2.44140625" style="127" customWidth="1"/>
    <col min="7426" max="7426" width="2.33203125" style="127" customWidth="1"/>
    <col min="7427" max="7427" width="1.109375" style="127" customWidth="1"/>
    <col min="7428" max="7428" width="22.6640625" style="127" customWidth="1"/>
    <col min="7429" max="7429" width="1.21875" style="127" customWidth="1"/>
    <col min="7430" max="7431" width="11.77734375" style="127" customWidth="1"/>
    <col min="7432" max="7432" width="1.77734375" style="127" customWidth="1"/>
    <col min="7433" max="7433" width="6.88671875" style="127" customWidth="1"/>
    <col min="7434" max="7434" width="4.44140625" style="127" customWidth="1"/>
    <col min="7435" max="7435" width="3.6640625" style="127" customWidth="1"/>
    <col min="7436" max="7436" width="0.77734375" style="127" customWidth="1"/>
    <col min="7437" max="7437" width="3.33203125" style="127" customWidth="1"/>
    <col min="7438" max="7438" width="3.6640625" style="127" customWidth="1"/>
    <col min="7439" max="7439" width="3" style="127" customWidth="1"/>
    <col min="7440" max="7440" width="3.6640625" style="127" customWidth="1"/>
    <col min="7441" max="7441" width="3.109375" style="127" customWidth="1"/>
    <col min="7442" max="7442" width="1.88671875" style="127" customWidth="1"/>
    <col min="7443" max="7444" width="2.21875" style="127" customWidth="1"/>
    <col min="7445" max="7445" width="7.21875" style="127" customWidth="1"/>
    <col min="7446" max="7680" width="8.88671875" style="127"/>
    <col min="7681" max="7681" width="2.44140625" style="127" customWidth="1"/>
    <col min="7682" max="7682" width="2.33203125" style="127" customWidth="1"/>
    <col min="7683" max="7683" width="1.109375" style="127" customWidth="1"/>
    <col min="7684" max="7684" width="22.6640625" style="127" customWidth="1"/>
    <col min="7685" max="7685" width="1.21875" style="127" customWidth="1"/>
    <col min="7686" max="7687" width="11.77734375" style="127" customWidth="1"/>
    <col min="7688" max="7688" width="1.77734375" style="127" customWidth="1"/>
    <col min="7689" max="7689" width="6.88671875" style="127" customWidth="1"/>
    <col min="7690" max="7690" width="4.44140625" style="127" customWidth="1"/>
    <col min="7691" max="7691" width="3.6640625" style="127" customWidth="1"/>
    <col min="7692" max="7692" width="0.77734375" style="127" customWidth="1"/>
    <col min="7693" max="7693" width="3.33203125" style="127" customWidth="1"/>
    <col min="7694" max="7694" width="3.6640625" style="127" customWidth="1"/>
    <col min="7695" max="7695" width="3" style="127" customWidth="1"/>
    <col min="7696" max="7696" width="3.6640625" style="127" customWidth="1"/>
    <col min="7697" max="7697" width="3.109375" style="127" customWidth="1"/>
    <col min="7698" max="7698" width="1.88671875" style="127" customWidth="1"/>
    <col min="7699" max="7700" width="2.21875" style="127" customWidth="1"/>
    <col min="7701" max="7701" width="7.21875" style="127" customWidth="1"/>
    <col min="7702" max="7936" width="8.88671875" style="127"/>
    <col min="7937" max="7937" width="2.44140625" style="127" customWidth="1"/>
    <col min="7938" max="7938" width="2.33203125" style="127" customWidth="1"/>
    <col min="7939" max="7939" width="1.109375" style="127" customWidth="1"/>
    <col min="7940" max="7940" width="22.6640625" style="127" customWidth="1"/>
    <col min="7941" max="7941" width="1.21875" style="127" customWidth="1"/>
    <col min="7942" max="7943" width="11.77734375" style="127" customWidth="1"/>
    <col min="7944" max="7944" width="1.77734375" style="127" customWidth="1"/>
    <col min="7945" max="7945" width="6.88671875" style="127" customWidth="1"/>
    <col min="7946" max="7946" width="4.44140625" style="127" customWidth="1"/>
    <col min="7947" max="7947" width="3.6640625" style="127" customWidth="1"/>
    <col min="7948" max="7948" width="0.77734375" style="127" customWidth="1"/>
    <col min="7949" max="7949" width="3.33203125" style="127" customWidth="1"/>
    <col min="7950" max="7950" width="3.6640625" style="127" customWidth="1"/>
    <col min="7951" max="7951" width="3" style="127" customWidth="1"/>
    <col min="7952" max="7952" width="3.6640625" style="127" customWidth="1"/>
    <col min="7953" max="7953" width="3.109375" style="127" customWidth="1"/>
    <col min="7954" max="7954" width="1.88671875" style="127" customWidth="1"/>
    <col min="7955" max="7956" width="2.21875" style="127" customWidth="1"/>
    <col min="7957" max="7957" width="7.21875" style="127" customWidth="1"/>
    <col min="7958" max="8192" width="8.88671875" style="127"/>
    <col min="8193" max="8193" width="2.44140625" style="127" customWidth="1"/>
    <col min="8194" max="8194" width="2.33203125" style="127" customWidth="1"/>
    <col min="8195" max="8195" width="1.109375" style="127" customWidth="1"/>
    <col min="8196" max="8196" width="22.6640625" style="127" customWidth="1"/>
    <col min="8197" max="8197" width="1.21875" style="127" customWidth="1"/>
    <col min="8198" max="8199" width="11.77734375" style="127" customWidth="1"/>
    <col min="8200" max="8200" width="1.77734375" style="127" customWidth="1"/>
    <col min="8201" max="8201" width="6.88671875" style="127" customWidth="1"/>
    <col min="8202" max="8202" width="4.44140625" style="127" customWidth="1"/>
    <col min="8203" max="8203" width="3.6640625" style="127" customWidth="1"/>
    <col min="8204" max="8204" width="0.77734375" style="127" customWidth="1"/>
    <col min="8205" max="8205" width="3.33203125" style="127" customWidth="1"/>
    <col min="8206" max="8206" width="3.6640625" style="127" customWidth="1"/>
    <col min="8207" max="8207" width="3" style="127" customWidth="1"/>
    <col min="8208" max="8208" width="3.6640625" style="127" customWidth="1"/>
    <col min="8209" max="8209" width="3.109375" style="127" customWidth="1"/>
    <col min="8210" max="8210" width="1.88671875" style="127" customWidth="1"/>
    <col min="8211" max="8212" width="2.21875" style="127" customWidth="1"/>
    <col min="8213" max="8213" width="7.21875" style="127" customWidth="1"/>
    <col min="8214" max="8448" width="8.88671875" style="127"/>
    <col min="8449" max="8449" width="2.44140625" style="127" customWidth="1"/>
    <col min="8450" max="8450" width="2.33203125" style="127" customWidth="1"/>
    <col min="8451" max="8451" width="1.109375" style="127" customWidth="1"/>
    <col min="8452" max="8452" width="22.6640625" style="127" customWidth="1"/>
    <col min="8453" max="8453" width="1.21875" style="127" customWidth="1"/>
    <col min="8454" max="8455" width="11.77734375" style="127" customWidth="1"/>
    <col min="8456" max="8456" width="1.77734375" style="127" customWidth="1"/>
    <col min="8457" max="8457" width="6.88671875" style="127" customWidth="1"/>
    <col min="8458" max="8458" width="4.44140625" style="127" customWidth="1"/>
    <col min="8459" max="8459" width="3.6640625" style="127" customWidth="1"/>
    <col min="8460" max="8460" width="0.77734375" style="127" customWidth="1"/>
    <col min="8461" max="8461" width="3.33203125" style="127" customWidth="1"/>
    <col min="8462" max="8462" width="3.6640625" style="127" customWidth="1"/>
    <col min="8463" max="8463" width="3" style="127" customWidth="1"/>
    <col min="8464" max="8464" width="3.6640625" style="127" customWidth="1"/>
    <col min="8465" max="8465" width="3.109375" style="127" customWidth="1"/>
    <col min="8466" max="8466" width="1.88671875" style="127" customWidth="1"/>
    <col min="8467" max="8468" width="2.21875" style="127" customWidth="1"/>
    <col min="8469" max="8469" width="7.21875" style="127" customWidth="1"/>
    <col min="8470" max="8704" width="8.88671875" style="127"/>
    <col min="8705" max="8705" width="2.44140625" style="127" customWidth="1"/>
    <col min="8706" max="8706" width="2.33203125" style="127" customWidth="1"/>
    <col min="8707" max="8707" width="1.109375" style="127" customWidth="1"/>
    <col min="8708" max="8708" width="22.6640625" style="127" customWidth="1"/>
    <col min="8709" max="8709" width="1.21875" style="127" customWidth="1"/>
    <col min="8710" max="8711" width="11.77734375" style="127" customWidth="1"/>
    <col min="8712" max="8712" width="1.77734375" style="127" customWidth="1"/>
    <col min="8713" max="8713" width="6.88671875" style="127" customWidth="1"/>
    <col min="8714" max="8714" width="4.44140625" style="127" customWidth="1"/>
    <col min="8715" max="8715" width="3.6640625" style="127" customWidth="1"/>
    <col min="8716" max="8716" width="0.77734375" style="127" customWidth="1"/>
    <col min="8717" max="8717" width="3.33203125" style="127" customWidth="1"/>
    <col min="8718" max="8718" width="3.6640625" style="127" customWidth="1"/>
    <col min="8719" max="8719" width="3" style="127" customWidth="1"/>
    <col min="8720" max="8720" width="3.6640625" style="127" customWidth="1"/>
    <col min="8721" max="8721" width="3.109375" style="127" customWidth="1"/>
    <col min="8722" max="8722" width="1.88671875" style="127" customWidth="1"/>
    <col min="8723" max="8724" width="2.21875" style="127" customWidth="1"/>
    <col min="8725" max="8725" width="7.21875" style="127" customWidth="1"/>
    <col min="8726" max="8960" width="8.88671875" style="127"/>
    <col min="8961" max="8961" width="2.44140625" style="127" customWidth="1"/>
    <col min="8962" max="8962" width="2.33203125" style="127" customWidth="1"/>
    <col min="8963" max="8963" width="1.109375" style="127" customWidth="1"/>
    <col min="8964" max="8964" width="22.6640625" style="127" customWidth="1"/>
    <col min="8965" max="8965" width="1.21875" style="127" customWidth="1"/>
    <col min="8966" max="8967" width="11.77734375" style="127" customWidth="1"/>
    <col min="8968" max="8968" width="1.77734375" style="127" customWidth="1"/>
    <col min="8969" max="8969" width="6.88671875" style="127" customWidth="1"/>
    <col min="8970" max="8970" width="4.44140625" style="127" customWidth="1"/>
    <col min="8971" max="8971" width="3.6640625" style="127" customWidth="1"/>
    <col min="8972" max="8972" width="0.77734375" style="127" customWidth="1"/>
    <col min="8973" max="8973" width="3.33203125" style="127" customWidth="1"/>
    <col min="8974" max="8974" width="3.6640625" style="127" customWidth="1"/>
    <col min="8975" max="8975" width="3" style="127" customWidth="1"/>
    <col min="8976" max="8976" width="3.6640625" style="127" customWidth="1"/>
    <col min="8977" max="8977" width="3.109375" style="127" customWidth="1"/>
    <col min="8978" max="8978" width="1.88671875" style="127" customWidth="1"/>
    <col min="8979" max="8980" width="2.21875" style="127" customWidth="1"/>
    <col min="8981" max="8981" width="7.21875" style="127" customWidth="1"/>
    <col min="8982" max="9216" width="8.88671875" style="127"/>
    <col min="9217" max="9217" width="2.44140625" style="127" customWidth="1"/>
    <col min="9218" max="9218" width="2.33203125" style="127" customWidth="1"/>
    <col min="9219" max="9219" width="1.109375" style="127" customWidth="1"/>
    <col min="9220" max="9220" width="22.6640625" style="127" customWidth="1"/>
    <col min="9221" max="9221" width="1.21875" style="127" customWidth="1"/>
    <col min="9222" max="9223" width="11.77734375" style="127" customWidth="1"/>
    <col min="9224" max="9224" width="1.77734375" style="127" customWidth="1"/>
    <col min="9225" max="9225" width="6.88671875" style="127" customWidth="1"/>
    <col min="9226" max="9226" width="4.44140625" style="127" customWidth="1"/>
    <col min="9227" max="9227" width="3.6640625" style="127" customWidth="1"/>
    <col min="9228" max="9228" width="0.77734375" style="127" customWidth="1"/>
    <col min="9229" max="9229" width="3.33203125" style="127" customWidth="1"/>
    <col min="9230" max="9230" width="3.6640625" style="127" customWidth="1"/>
    <col min="9231" max="9231" width="3" style="127" customWidth="1"/>
    <col min="9232" max="9232" width="3.6640625" style="127" customWidth="1"/>
    <col min="9233" max="9233" width="3.109375" style="127" customWidth="1"/>
    <col min="9234" max="9234" width="1.88671875" style="127" customWidth="1"/>
    <col min="9235" max="9236" width="2.21875" style="127" customWidth="1"/>
    <col min="9237" max="9237" width="7.21875" style="127" customWidth="1"/>
    <col min="9238" max="9472" width="8.88671875" style="127"/>
    <col min="9473" max="9473" width="2.44140625" style="127" customWidth="1"/>
    <col min="9474" max="9474" width="2.33203125" style="127" customWidth="1"/>
    <col min="9475" max="9475" width="1.109375" style="127" customWidth="1"/>
    <col min="9476" max="9476" width="22.6640625" style="127" customWidth="1"/>
    <col min="9477" max="9477" width="1.21875" style="127" customWidth="1"/>
    <col min="9478" max="9479" width="11.77734375" style="127" customWidth="1"/>
    <col min="9480" max="9480" width="1.77734375" style="127" customWidth="1"/>
    <col min="9481" max="9481" width="6.88671875" style="127" customWidth="1"/>
    <col min="9482" max="9482" width="4.44140625" style="127" customWidth="1"/>
    <col min="9483" max="9483" width="3.6640625" style="127" customWidth="1"/>
    <col min="9484" max="9484" width="0.77734375" style="127" customWidth="1"/>
    <col min="9485" max="9485" width="3.33203125" style="127" customWidth="1"/>
    <col min="9486" max="9486" width="3.6640625" style="127" customWidth="1"/>
    <col min="9487" max="9487" width="3" style="127" customWidth="1"/>
    <col min="9488" max="9488" width="3.6640625" style="127" customWidth="1"/>
    <col min="9489" max="9489" width="3.109375" style="127" customWidth="1"/>
    <col min="9490" max="9490" width="1.88671875" style="127" customWidth="1"/>
    <col min="9491" max="9492" width="2.21875" style="127" customWidth="1"/>
    <col min="9493" max="9493" width="7.21875" style="127" customWidth="1"/>
    <col min="9494" max="9728" width="8.88671875" style="127"/>
    <col min="9729" max="9729" width="2.44140625" style="127" customWidth="1"/>
    <col min="9730" max="9730" width="2.33203125" style="127" customWidth="1"/>
    <col min="9731" max="9731" width="1.109375" style="127" customWidth="1"/>
    <col min="9732" max="9732" width="22.6640625" style="127" customWidth="1"/>
    <col min="9733" max="9733" width="1.21875" style="127" customWidth="1"/>
    <col min="9734" max="9735" width="11.77734375" style="127" customWidth="1"/>
    <col min="9736" max="9736" width="1.77734375" style="127" customWidth="1"/>
    <col min="9737" max="9737" width="6.88671875" style="127" customWidth="1"/>
    <col min="9738" max="9738" width="4.44140625" style="127" customWidth="1"/>
    <col min="9739" max="9739" width="3.6640625" style="127" customWidth="1"/>
    <col min="9740" max="9740" width="0.77734375" style="127" customWidth="1"/>
    <col min="9741" max="9741" width="3.33203125" style="127" customWidth="1"/>
    <col min="9742" max="9742" width="3.6640625" style="127" customWidth="1"/>
    <col min="9743" max="9743" width="3" style="127" customWidth="1"/>
    <col min="9744" max="9744" width="3.6640625" style="127" customWidth="1"/>
    <col min="9745" max="9745" width="3.109375" style="127" customWidth="1"/>
    <col min="9746" max="9746" width="1.88671875" style="127" customWidth="1"/>
    <col min="9747" max="9748" width="2.21875" style="127" customWidth="1"/>
    <col min="9749" max="9749" width="7.21875" style="127" customWidth="1"/>
    <col min="9750" max="9984" width="8.88671875" style="127"/>
    <col min="9985" max="9985" width="2.44140625" style="127" customWidth="1"/>
    <col min="9986" max="9986" width="2.33203125" style="127" customWidth="1"/>
    <col min="9987" max="9987" width="1.109375" style="127" customWidth="1"/>
    <col min="9988" max="9988" width="22.6640625" style="127" customWidth="1"/>
    <col min="9989" max="9989" width="1.21875" style="127" customWidth="1"/>
    <col min="9990" max="9991" width="11.77734375" style="127" customWidth="1"/>
    <col min="9992" max="9992" width="1.77734375" style="127" customWidth="1"/>
    <col min="9993" max="9993" width="6.88671875" style="127" customWidth="1"/>
    <col min="9994" max="9994" width="4.44140625" style="127" customWidth="1"/>
    <col min="9995" max="9995" width="3.6640625" style="127" customWidth="1"/>
    <col min="9996" max="9996" width="0.77734375" style="127" customWidth="1"/>
    <col min="9997" max="9997" width="3.33203125" style="127" customWidth="1"/>
    <col min="9998" max="9998" width="3.6640625" style="127" customWidth="1"/>
    <col min="9999" max="9999" width="3" style="127" customWidth="1"/>
    <col min="10000" max="10000" width="3.6640625" style="127" customWidth="1"/>
    <col min="10001" max="10001" width="3.109375" style="127" customWidth="1"/>
    <col min="10002" max="10002" width="1.88671875" style="127" customWidth="1"/>
    <col min="10003" max="10004" width="2.21875" style="127" customWidth="1"/>
    <col min="10005" max="10005" width="7.21875" style="127" customWidth="1"/>
    <col min="10006" max="10240" width="8.88671875" style="127"/>
    <col min="10241" max="10241" width="2.44140625" style="127" customWidth="1"/>
    <col min="10242" max="10242" width="2.33203125" style="127" customWidth="1"/>
    <col min="10243" max="10243" width="1.109375" style="127" customWidth="1"/>
    <col min="10244" max="10244" width="22.6640625" style="127" customWidth="1"/>
    <col min="10245" max="10245" width="1.21875" style="127" customWidth="1"/>
    <col min="10246" max="10247" width="11.77734375" style="127" customWidth="1"/>
    <col min="10248" max="10248" width="1.77734375" style="127" customWidth="1"/>
    <col min="10249" max="10249" width="6.88671875" style="127" customWidth="1"/>
    <col min="10250" max="10250" width="4.44140625" style="127" customWidth="1"/>
    <col min="10251" max="10251" width="3.6640625" style="127" customWidth="1"/>
    <col min="10252" max="10252" width="0.77734375" style="127" customWidth="1"/>
    <col min="10253" max="10253" width="3.33203125" style="127" customWidth="1"/>
    <col min="10254" max="10254" width="3.6640625" style="127" customWidth="1"/>
    <col min="10255" max="10255" width="3" style="127" customWidth="1"/>
    <col min="10256" max="10256" width="3.6640625" style="127" customWidth="1"/>
    <col min="10257" max="10257" width="3.109375" style="127" customWidth="1"/>
    <col min="10258" max="10258" width="1.88671875" style="127" customWidth="1"/>
    <col min="10259" max="10260" width="2.21875" style="127" customWidth="1"/>
    <col min="10261" max="10261" width="7.21875" style="127" customWidth="1"/>
    <col min="10262" max="10496" width="8.88671875" style="127"/>
    <col min="10497" max="10497" width="2.44140625" style="127" customWidth="1"/>
    <col min="10498" max="10498" width="2.33203125" style="127" customWidth="1"/>
    <col min="10499" max="10499" width="1.109375" style="127" customWidth="1"/>
    <col min="10500" max="10500" width="22.6640625" style="127" customWidth="1"/>
    <col min="10501" max="10501" width="1.21875" style="127" customWidth="1"/>
    <col min="10502" max="10503" width="11.77734375" style="127" customWidth="1"/>
    <col min="10504" max="10504" width="1.77734375" style="127" customWidth="1"/>
    <col min="10505" max="10505" width="6.88671875" style="127" customWidth="1"/>
    <col min="10506" max="10506" width="4.44140625" style="127" customWidth="1"/>
    <col min="10507" max="10507" width="3.6640625" style="127" customWidth="1"/>
    <col min="10508" max="10508" width="0.77734375" style="127" customWidth="1"/>
    <col min="10509" max="10509" width="3.33203125" style="127" customWidth="1"/>
    <col min="10510" max="10510" width="3.6640625" style="127" customWidth="1"/>
    <col min="10511" max="10511" width="3" style="127" customWidth="1"/>
    <col min="10512" max="10512" width="3.6640625" style="127" customWidth="1"/>
    <col min="10513" max="10513" width="3.109375" style="127" customWidth="1"/>
    <col min="10514" max="10514" width="1.88671875" style="127" customWidth="1"/>
    <col min="10515" max="10516" width="2.21875" style="127" customWidth="1"/>
    <col min="10517" max="10517" width="7.21875" style="127" customWidth="1"/>
    <col min="10518" max="10752" width="8.88671875" style="127"/>
    <col min="10753" max="10753" width="2.44140625" style="127" customWidth="1"/>
    <col min="10754" max="10754" width="2.33203125" style="127" customWidth="1"/>
    <col min="10755" max="10755" width="1.109375" style="127" customWidth="1"/>
    <col min="10756" max="10756" width="22.6640625" style="127" customWidth="1"/>
    <col min="10757" max="10757" width="1.21875" style="127" customWidth="1"/>
    <col min="10758" max="10759" width="11.77734375" style="127" customWidth="1"/>
    <col min="10760" max="10760" width="1.77734375" style="127" customWidth="1"/>
    <col min="10761" max="10761" width="6.88671875" style="127" customWidth="1"/>
    <col min="10762" max="10762" width="4.44140625" style="127" customWidth="1"/>
    <col min="10763" max="10763" width="3.6640625" style="127" customWidth="1"/>
    <col min="10764" max="10764" width="0.77734375" style="127" customWidth="1"/>
    <col min="10765" max="10765" width="3.33203125" style="127" customWidth="1"/>
    <col min="10766" max="10766" width="3.6640625" style="127" customWidth="1"/>
    <col min="10767" max="10767" width="3" style="127" customWidth="1"/>
    <col min="10768" max="10768" width="3.6640625" style="127" customWidth="1"/>
    <col min="10769" max="10769" width="3.109375" style="127" customWidth="1"/>
    <col min="10770" max="10770" width="1.88671875" style="127" customWidth="1"/>
    <col min="10771" max="10772" width="2.21875" style="127" customWidth="1"/>
    <col min="10773" max="10773" width="7.21875" style="127" customWidth="1"/>
    <col min="10774" max="11008" width="8.88671875" style="127"/>
    <col min="11009" max="11009" width="2.44140625" style="127" customWidth="1"/>
    <col min="11010" max="11010" width="2.33203125" style="127" customWidth="1"/>
    <col min="11011" max="11011" width="1.109375" style="127" customWidth="1"/>
    <col min="11012" max="11012" width="22.6640625" style="127" customWidth="1"/>
    <col min="11013" max="11013" width="1.21875" style="127" customWidth="1"/>
    <col min="11014" max="11015" width="11.77734375" style="127" customWidth="1"/>
    <col min="11016" max="11016" width="1.77734375" style="127" customWidth="1"/>
    <col min="11017" max="11017" width="6.88671875" style="127" customWidth="1"/>
    <col min="11018" max="11018" width="4.44140625" style="127" customWidth="1"/>
    <col min="11019" max="11019" width="3.6640625" style="127" customWidth="1"/>
    <col min="11020" max="11020" width="0.77734375" style="127" customWidth="1"/>
    <col min="11021" max="11021" width="3.33203125" style="127" customWidth="1"/>
    <col min="11022" max="11022" width="3.6640625" style="127" customWidth="1"/>
    <col min="11023" max="11023" width="3" style="127" customWidth="1"/>
    <col min="11024" max="11024" width="3.6640625" style="127" customWidth="1"/>
    <col min="11025" max="11025" width="3.109375" style="127" customWidth="1"/>
    <col min="11026" max="11026" width="1.88671875" style="127" customWidth="1"/>
    <col min="11027" max="11028" width="2.21875" style="127" customWidth="1"/>
    <col min="11029" max="11029" width="7.21875" style="127" customWidth="1"/>
    <col min="11030" max="11264" width="8.88671875" style="127"/>
    <col min="11265" max="11265" width="2.44140625" style="127" customWidth="1"/>
    <col min="11266" max="11266" width="2.33203125" style="127" customWidth="1"/>
    <col min="11267" max="11267" width="1.109375" style="127" customWidth="1"/>
    <col min="11268" max="11268" width="22.6640625" style="127" customWidth="1"/>
    <col min="11269" max="11269" width="1.21875" style="127" customWidth="1"/>
    <col min="11270" max="11271" width="11.77734375" style="127" customWidth="1"/>
    <col min="11272" max="11272" width="1.77734375" style="127" customWidth="1"/>
    <col min="11273" max="11273" width="6.88671875" style="127" customWidth="1"/>
    <col min="11274" max="11274" width="4.44140625" style="127" customWidth="1"/>
    <col min="11275" max="11275" width="3.6640625" style="127" customWidth="1"/>
    <col min="11276" max="11276" width="0.77734375" style="127" customWidth="1"/>
    <col min="11277" max="11277" width="3.33203125" style="127" customWidth="1"/>
    <col min="11278" max="11278" width="3.6640625" style="127" customWidth="1"/>
    <col min="11279" max="11279" width="3" style="127" customWidth="1"/>
    <col min="11280" max="11280" width="3.6640625" style="127" customWidth="1"/>
    <col min="11281" max="11281" width="3.109375" style="127" customWidth="1"/>
    <col min="11282" max="11282" width="1.88671875" style="127" customWidth="1"/>
    <col min="11283" max="11284" width="2.21875" style="127" customWidth="1"/>
    <col min="11285" max="11285" width="7.21875" style="127" customWidth="1"/>
    <col min="11286" max="11520" width="8.88671875" style="127"/>
    <col min="11521" max="11521" width="2.44140625" style="127" customWidth="1"/>
    <col min="11522" max="11522" width="2.33203125" style="127" customWidth="1"/>
    <col min="11523" max="11523" width="1.109375" style="127" customWidth="1"/>
    <col min="11524" max="11524" width="22.6640625" style="127" customWidth="1"/>
    <col min="11525" max="11525" width="1.21875" style="127" customWidth="1"/>
    <col min="11526" max="11527" width="11.77734375" style="127" customWidth="1"/>
    <col min="11528" max="11528" width="1.77734375" style="127" customWidth="1"/>
    <col min="11529" max="11529" width="6.88671875" style="127" customWidth="1"/>
    <col min="11530" max="11530" width="4.44140625" style="127" customWidth="1"/>
    <col min="11531" max="11531" width="3.6640625" style="127" customWidth="1"/>
    <col min="11532" max="11532" width="0.77734375" style="127" customWidth="1"/>
    <col min="11533" max="11533" width="3.33203125" style="127" customWidth="1"/>
    <col min="11534" max="11534" width="3.6640625" style="127" customWidth="1"/>
    <col min="11535" max="11535" width="3" style="127" customWidth="1"/>
    <col min="11536" max="11536" width="3.6640625" style="127" customWidth="1"/>
    <col min="11537" max="11537" width="3.109375" style="127" customWidth="1"/>
    <col min="11538" max="11538" width="1.88671875" style="127" customWidth="1"/>
    <col min="11539" max="11540" width="2.21875" style="127" customWidth="1"/>
    <col min="11541" max="11541" width="7.21875" style="127" customWidth="1"/>
    <col min="11542" max="11776" width="8.88671875" style="127"/>
    <col min="11777" max="11777" width="2.44140625" style="127" customWidth="1"/>
    <col min="11778" max="11778" width="2.33203125" style="127" customWidth="1"/>
    <col min="11779" max="11779" width="1.109375" style="127" customWidth="1"/>
    <col min="11780" max="11780" width="22.6640625" style="127" customWidth="1"/>
    <col min="11781" max="11781" width="1.21875" style="127" customWidth="1"/>
    <col min="11782" max="11783" width="11.77734375" style="127" customWidth="1"/>
    <col min="11784" max="11784" width="1.77734375" style="127" customWidth="1"/>
    <col min="11785" max="11785" width="6.88671875" style="127" customWidth="1"/>
    <col min="11786" max="11786" width="4.44140625" style="127" customWidth="1"/>
    <col min="11787" max="11787" width="3.6640625" style="127" customWidth="1"/>
    <col min="11788" max="11788" width="0.77734375" style="127" customWidth="1"/>
    <col min="11789" max="11789" width="3.33203125" style="127" customWidth="1"/>
    <col min="11790" max="11790" width="3.6640625" style="127" customWidth="1"/>
    <col min="11791" max="11791" width="3" style="127" customWidth="1"/>
    <col min="11792" max="11792" width="3.6640625" style="127" customWidth="1"/>
    <col min="11793" max="11793" width="3.109375" style="127" customWidth="1"/>
    <col min="11794" max="11794" width="1.88671875" style="127" customWidth="1"/>
    <col min="11795" max="11796" width="2.21875" style="127" customWidth="1"/>
    <col min="11797" max="11797" width="7.21875" style="127" customWidth="1"/>
    <col min="11798" max="12032" width="8.88671875" style="127"/>
    <col min="12033" max="12033" width="2.44140625" style="127" customWidth="1"/>
    <col min="12034" max="12034" width="2.33203125" style="127" customWidth="1"/>
    <col min="12035" max="12035" width="1.109375" style="127" customWidth="1"/>
    <col min="12036" max="12036" width="22.6640625" style="127" customWidth="1"/>
    <col min="12037" max="12037" width="1.21875" style="127" customWidth="1"/>
    <col min="12038" max="12039" width="11.77734375" style="127" customWidth="1"/>
    <col min="12040" max="12040" width="1.77734375" style="127" customWidth="1"/>
    <col min="12041" max="12041" width="6.88671875" style="127" customWidth="1"/>
    <col min="12042" max="12042" width="4.44140625" style="127" customWidth="1"/>
    <col min="12043" max="12043" width="3.6640625" style="127" customWidth="1"/>
    <col min="12044" max="12044" width="0.77734375" style="127" customWidth="1"/>
    <col min="12045" max="12045" width="3.33203125" style="127" customWidth="1"/>
    <col min="12046" max="12046" width="3.6640625" style="127" customWidth="1"/>
    <col min="12047" max="12047" width="3" style="127" customWidth="1"/>
    <col min="12048" max="12048" width="3.6640625" style="127" customWidth="1"/>
    <col min="12049" max="12049" width="3.109375" style="127" customWidth="1"/>
    <col min="12050" max="12050" width="1.88671875" style="127" customWidth="1"/>
    <col min="12051" max="12052" width="2.21875" style="127" customWidth="1"/>
    <col min="12053" max="12053" width="7.21875" style="127" customWidth="1"/>
    <col min="12054" max="12288" width="8.88671875" style="127"/>
    <col min="12289" max="12289" width="2.44140625" style="127" customWidth="1"/>
    <col min="12290" max="12290" width="2.33203125" style="127" customWidth="1"/>
    <col min="12291" max="12291" width="1.109375" style="127" customWidth="1"/>
    <col min="12292" max="12292" width="22.6640625" style="127" customWidth="1"/>
    <col min="12293" max="12293" width="1.21875" style="127" customWidth="1"/>
    <col min="12294" max="12295" width="11.77734375" style="127" customWidth="1"/>
    <col min="12296" max="12296" width="1.77734375" style="127" customWidth="1"/>
    <col min="12297" max="12297" width="6.88671875" style="127" customWidth="1"/>
    <col min="12298" max="12298" width="4.44140625" style="127" customWidth="1"/>
    <col min="12299" max="12299" width="3.6640625" style="127" customWidth="1"/>
    <col min="12300" max="12300" width="0.77734375" style="127" customWidth="1"/>
    <col min="12301" max="12301" width="3.33203125" style="127" customWidth="1"/>
    <col min="12302" max="12302" width="3.6640625" style="127" customWidth="1"/>
    <col min="12303" max="12303" width="3" style="127" customWidth="1"/>
    <col min="12304" max="12304" width="3.6640625" style="127" customWidth="1"/>
    <col min="12305" max="12305" width="3.109375" style="127" customWidth="1"/>
    <col min="12306" max="12306" width="1.88671875" style="127" customWidth="1"/>
    <col min="12307" max="12308" width="2.21875" style="127" customWidth="1"/>
    <col min="12309" max="12309" width="7.21875" style="127" customWidth="1"/>
    <col min="12310" max="12544" width="8.88671875" style="127"/>
    <col min="12545" max="12545" width="2.44140625" style="127" customWidth="1"/>
    <col min="12546" max="12546" width="2.33203125" style="127" customWidth="1"/>
    <col min="12547" max="12547" width="1.109375" style="127" customWidth="1"/>
    <col min="12548" max="12548" width="22.6640625" style="127" customWidth="1"/>
    <col min="12549" max="12549" width="1.21875" style="127" customWidth="1"/>
    <col min="12550" max="12551" width="11.77734375" style="127" customWidth="1"/>
    <col min="12552" max="12552" width="1.77734375" style="127" customWidth="1"/>
    <col min="12553" max="12553" width="6.88671875" style="127" customWidth="1"/>
    <col min="12554" max="12554" width="4.44140625" style="127" customWidth="1"/>
    <col min="12555" max="12555" width="3.6640625" style="127" customWidth="1"/>
    <col min="12556" max="12556" width="0.77734375" style="127" customWidth="1"/>
    <col min="12557" max="12557" width="3.33203125" style="127" customWidth="1"/>
    <col min="12558" max="12558" width="3.6640625" style="127" customWidth="1"/>
    <col min="12559" max="12559" width="3" style="127" customWidth="1"/>
    <col min="12560" max="12560" width="3.6640625" style="127" customWidth="1"/>
    <col min="12561" max="12561" width="3.109375" style="127" customWidth="1"/>
    <col min="12562" max="12562" width="1.88671875" style="127" customWidth="1"/>
    <col min="12563" max="12564" width="2.21875" style="127" customWidth="1"/>
    <col min="12565" max="12565" width="7.21875" style="127" customWidth="1"/>
    <col min="12566" max="12800" width="8.88671875" style="127"/>
    <col min="12801" max="12801" width="2.44140625" style="127" customWidth="1"/>
    <col min="12802" max="12802" width="2.33203125" style="127" customWidth="1"/>
    <col min="12803" max="12803" width="1.109375" style="127" customWidth="1"/>
    <col min="12804" max="12804" width="22.6640625" style="127" customWidth="1"/>
    <col min="12805" max="12805" width="1.21875" style="127" customWidth="1"/>
    <col min="12806" max="12807" width="11.77734375" style="127" customWidth="1"/>
    <col min="12808" max="12808" width="1.77734375" style="127" customWidth="1"/>
    <col min="12809" max="12809" width="6.88671875" style="127" customWidth="1"/>
    <col min="12810" max="12810" width="4.44140625" style="127" customWidth="1"/>
    <col min="12811" max="12811" width="3.6640625" style="127" customWidth="1"/>
    <col min="12812" max="12812" width="0.77734375" style="127" customWidth="1"/>
    <col min="12813" max="12813" width="3.33203125" style="127" customWidth="1"/>
    <col min="12814" max="12814" width="3.6640625" style="127" customWidth="1"/>
    <col min="12815" max="12815" width="3" style="127" customWidth="1"/>
    <col min="12816" max="12816" width="3.6640625" style="127" customWidth="1"/>
    <col min="12817" max="12817" width="3.109375" style="127" customWidth="1"/>
    <col min="12818" max="12818" width="1.88671875" style="127" customWidth="1"/>
    <col min="12819" max="12820" width="2.21875" style="127" customWidth="1"/>
    <col min="12821" max="12821" width="7.21875" style="127" customWidth="1"/>
    <col min="12822" max="13056" width="8.88671875" style="127"/>
    <col min="13057" max="13057" width="2.44140625" style="127" customWidth="1"/>
    <col min="13058" max="13058" width="2.33203125" style="127" customWidth="1"/>
    <col min="13059" max="13059" width="1.109375" style="127" customWidth="1"/>
    <col min="13060" max="13060" width="22.6640625" style="127" customWidth="1"/>
    <col min="13061" max="13061" width="1.21875" style="127" customWidth="1"/>
    <col min="13062" max="13063" width="11.77734375" style="127" customWidth="1"/>
    <col min="13064" max="13064" width="1.77734375" style="127" customWidth="1"/>
    <col min="13065" max="13065" width="6.88671875" style="127" customWidth="1"/>
    <col min="13066" max="13066" width="4.44140625" style="127" customWidth="1"/>
    <col min="13067" max="13067" width="3.6640625" style="127" customWidth="1"/>
    <col min="13068" max="13068" width="0.77734375" style="127" customWidth="1"/>
    <col min="13069" max="13069" width="3.33203125" style="127" customWidth="1"/>
    <col min="13070" max="13070" width="3.6640625" style="127" customWidth="1"/>
    <col min="13071" max="13071" width="3" style="127" customWidth="1"/>
    <col min="13072" max="13072" width="3.6640625" style="127" customWidth="1"/>
    <col min="13073" max="13073" width="3.109375" style="127" customWidth="1"/>
    <col min="13074" max="13074" width="1.88671875" style="127" customWidth="1"/>
    <col min="13075" max="13076" width="2.21875" style="127" customWidth="1"/>
    <col min="13077" max="13077" width="7.21875" style="127" customWidth="1"/>
    <col min="13078" max="13312" width="8.88671875" style="127"/>
    <col min="13313" max="13313" width="2.44140625" style="127" customWidth="1"/>
    <col min="13314" max="13314" width="2.33203125" style="127" customWidth="1"/>
    <col min="13315" max="13315" width="1.109375" style="127" customWidth="1"/>
    <col min="13316" max="13316" width="22.6640625" style="127" customWidth="1"/>
    <col min="13317" max="13317" width="1.21875" style="127" customWidth="1"/>
    <col min="13318" max="13319" width="11.77734375" style="127" customWidth="1"/>
    <col min="13320" max="13320" width="1.77734375" style="127" customWidth="1"/>
    <col min="13321" max="13321" width="6.88671875" style="127" customWidth="1"/>
    <col min="13322" max="13322" width="4.44140625" style="127" customWidth="1"/>
    <col min="13323" max="13323" width="3.6640625" style="127" customWidth="1"/>
    <col min="13324" max="13324" width="0.77734375" style="127" customWidth="1"/>
    <col min="13325" max="13325" width="3.33203125" style="127" customWidth="1"/>
    <col min="13326" max="13326" width="3.6640625" style="127" customWidth="1"/>
    <col min="13327" max="13327" width="3" style="127" customWidth="1"/>
    <col min="13328" max="13328" width="3.6640625" style="127" customWidth="1"/>
    <col min="13329" max="13329" width="3.109375" style="127" customWidth="1"/>
    <col min="13330" max="13330" width="1.88671875" style="127" customWidth="1"/>
    <col min="13331" max="13332" width="2.21875" style="127" customWidth="1"/>
    <col min="13333" max="13333" width="7.21875" style="127" customWidth="1"/>
    <col min="13334" max="13568" width="8.88671875" style="127"/>
    <col min="13569" max="13569" width="2.44140625" style="127" customWidth="1"/>
    <col min="13570" max="13570" width="2.33203125" style="127" customWidth="1"/>
    <col min="13571" max="13571" width="1.109375" style="127" customWidth="1"/>
    <col min="13572" max="13572" width="22.6640625" style="127" customWidth="1"/>
    <col min="13573" max="13573" width="1.21875" style="127" customWidth="1"/>
    <col min="13574" max="13575" width="11.77734375" style="127" customWidth="1"/>
    <col min="13576" max="13576" width="1.77734375" style="127" customWidth="1"/>
    <col min="13577" max="13577" width="6.88671875" style="127" customWidth="1"/>
    <col min="13578" max="13578" width="4.44140625" style="127" customWidth="1"/>
    <col min="13579" max="13579" width="3.6640625" style="127" customWidth="1"/>
    <col min="13580" max="13580" width="0.77734375" style="127" customWidth="1"/>
    <col min="13581" max="13581" width="3.33203125" style="127" customWidth="1"/>
    <col min="13582" max="13582" width="3.6640625" style="127" customWidth="1"/>
    <col min="13583" max="13583" width="3" style="127" customWidth="1"/>
    <col min="13584" max="13584" width="3.6640625" style="127" customWidth="1"/>
    <col min="13585" max="13585" width="3.109375" style="127" customWidth="1"/>
    <col min="13586" max="13586" width="1.88671875" style="127" customWidth="1"/>
    <col min="13587" max="13588" width="2.21875" style="127" customWidth="1"/>
    <col min="13589" max="13589" width="7.21875" style="127" customWidth="1"/>
    <col min="13590" max="13824" width="8.88671875" style="127"/>
    <col min="13825" max="13825" width="2.44140625" style="127" customWidth="1"/>
    <col min="13826" max="13826" width="2.33203125" style="127" customWidth="1"/>
    <col min="13827" max="13827" width="1.109375" style="127" customWidth="1"/>
    <col min="13828" max="13828" width="22.6640625" style="127" customWidth="1"/>
    <col min="13829" max="13829" width="1.21875" style="127" customWidth="1"/>
    <col min="13830" max="13831" width="11.77734375" style="127" customWidth="1"/>
    <col min="13832" max="13832" width="1.77734375" style="127" customWidth="1"/>
    <col min="13833" max="13833" width="6.88671875" style="127" customWidth="1"/>
    <col min="13834" max="13834" width="4.44140625" style="127" customWidth="1"/>
    <col min="13835" max="13835" width="3.6640625" style="127" customWidth="1"/>
    <col min="13836" max="13836" width="0.77734375" style="127" customWidth="1"/>
    <col min="13837" max="13837" width="3.33203125" style="127" customWidth="1"/>
    <col min="13838" max="13838" width="3.6640625" style="127" customWidth="1"/>
    <col min="13839" max="13839" width="3" style="127" customWidth="1"/>
    <col min="13840" max="13840" width="3.6640625" style="127" customWidth="1"/>
    <col min="13841" max="13841" width="3.109375" style="127" customWidth="1"/>
    <col min="13842" max="13842" width="1.88671875" style="127" customWidth="1"/>
    <col min="13843" max="13844" width="2.21875" style="127" customWidth="1"/>
    <col min="13845" max="13845" width="7.21875" style="127" customWidth="1"/>
    <col min="13846" max="14080" width="8.88671875" style="127"/>
    <col min="14081" max="14081" width="2.44140625" style="127" customWidth="1"/>
    <col min="14082" max="14082" width="2.33203125" style="127" customWidth="1"/>
    <col min="14083" max="14083" width="1.109375" style="127" customWidth="1"/>
    <col min="14084" max="14084" width="22.6640625" style="127" customWidth="1"/>
    <col min="14085" max="14085" width="1.21875" style="127" customWidth="1"/>
    <col min="14086" max="14087" width="11.77734375" style="127" customWidth="1"/>
    <col min="14088" max="14088" width="1.77734375" style="127" customWidth="1"/>
    <col min="14089" max="14089" width="6.88671875" style="127" customWidth="1"/>
    <col min="14090" max="14090" width="4.44140625" style="127" customWidth="1"/>
    <col min="14091" max="14091" width="3.6640625" style="127" customWidth="1"/>
    <col min="14092" max="14092" width="0.77734375" style="127" customWidth="1"/>
    <col min="14093" max="14093" width="3.33203125" style="127" customWidth="1"/>
    <col min="14094" max="14094" width="3.6640625" style="127" customWidth="1"/>
    <col min="14095" max="14095" width="3" style="127" customWidth="1"/>
    <col min="14096" max="14096" width="3.6640625" style="127" customWidth="1"/>
    <col min="14097" max="14097" width="3.109375" style="127" customWidth="1"/>
    <col min="14098" max="14098" width="1.88671875" style="127" customWidth="1"/>
    <col min="14099" max="14100" width="2.21875" style="127" customWidth="1"/>
    <col min="14101" max="14101" width="7.21875" style="127" customWidth="1"/>
    <col min="14102" max="14336" width="8.88671875" style="127"/>
    <col min="14337" max="14337" width="2.44140625" style="127" customWidth="1"/>
    <col min="14338" max="14338" width="2.33203125" style="127" customWidth="1"/>
    <col min="14339" max="14339" width="1.109375" style="127" customWidth="1"/>
    <col min="14340" max="14340" width="22.6640625" style="127" customWidth="1"/>
    <col min="14341" max="14341" width="1.21875" style="127" customWidth="1"/>
    <col min="14342" max="14343" width="11.77734375" style="127" customWidth="1"/>
    <col min="14344" max="14344" width="1.77734375" style="127" customWidth="1"/>
    <col min="14345" max="14345" width="6.88671875" style="127" customWidth="1"/>
    <col min="14346" max="14346" width="4.44140625" style="127" customWidth="1"/>
    <col min="14347" max="14347" width="3.6640625" style="127" customWidth="1"/>
    <col min="14348" max="14348" width="0.77734375" style="127" customWidth="1"/>
    <col min="14349" max="14349" width="3.33203125" style="127" customWidth="1"/>
    <col min="14350" max="14350" width="3.6640625" style="127" customWidth="1"/>
    <col min="14351" max="14351" width="3" style="127" customWidth="1"/>
    <col min="14352" max="14352" width="3.6640625" style="127" customWidth="1"/>
    <col min="14353" max="14353" width="3.109375" style="127" customWidth="1"/>
    <col min="14354" max="14354" width="1.88671875" style="127" customWidth="1"/>
    <col min="14355" max="14356" width="2.21875" style="127" customWidth="1"/>
    <col min="14357" max="14357" width="7.21875" style="127" customWidth="1"/>
    <col min="14358" max="14592" width="8.88671875" style="127"/>
    <col min="14593" max="14593" width="2.44140625" style="127" customWidth="1"/>
    <col min="14594" max="14594" width="2.33203125" style="127" customWidth="1"/>
    <col min="14595" max="14595" width="1.109375" style="127" customWidth="1"/>
    <col min="14596" max="14596" width="22.6640625" style="127" customWidth="1"/>
    <col min="14597" max="14597" width="1.21875" style="127" customWidth="1"/>
    <col min="14598" max="14599" width="11.77734375" style="127" customWidth="1"/>
    <col min="14600" max="14600" width="1.77734375" style="127" customWidth="1"/>
    <col min="14601" max="14601" width="6.88671875" style="127" customWidth="1"/>
    <col min="14602" max="14602" width="4.44140625" style="127" customWidth="1"/>
    <col min="14603" max="14603" width="3.6640625" style="127" customWidth="1"/>
    <col min="14604" max="14604" width="0.77734375" style="127" customWidth="1"/>
    <col min="14605" max="14605" width="3.33203125" style="127" customWidth="1"/>
    <col min="14606" max="14606" width="3.6640625" style="127" customWidth="1"/>
    <col min="14607" max="14607" width="3" style="127" customWidth="1"/>
    <col min="14608" max="14608" width="3.6640625" style="127" customWidth="1"/>
    <col min="14609" max="14609" width="3.109375" style="127" customWidth="1"/>
    <col min="14610" max="14610" width="1.88671875" style="127" customWidth="1"/>
    <col min="14611" max="14612" width="2.21875" style="127" customWidth="1"/>
    <col min="14613" max="14613" width="7.21875" style="127" customWidth="1"/>
    <col min="14614" max="14848" width="8.88671875" style="127"/>
    <col min="14849" max="14849" width="2.44140625" style="127" customWidth="1"/>
    <col min="14850" max="14850" width="2.33203125" style="127" customWidth="1"/>
    <col min="14851" max="14851" width="1.109375" style="127" customWidth="1"/>
    <col min="14852" max="14852" width="22.6640625" style="127" customWidth="1"/>
    <col min="14853" max="14853" width="1.21875" style="127" customWidth="1"/>
    <col min="14854" max="14855" width="11.77734375" style="127" customWidth="1"/>
    <col min="14856" max="14856" width="1.77734375" style="127" customWidth="1"/>
    <col min="14857" max="14857" width="6.88671875" style="127" customWidth="1"/>
    <col min="14858" max="14858" width="4.44140625" style="127" customWidth="1"/>
    <col min="14859" max="14859" width="3.6640625" style="127" customWidth="1"/>
    <col min="14860" max="14860" width="0.77734375" style="127" customWidth="1"/>
    <col min="14861" max="14861" width="3.33203125" style="127" customWidth="1"/>
    <col min="14862" max="14862" width="3.6640625" style="127" customWidth="1"/>
    <col min="14863" max="14863" width="3" style="127" customWidth="1"/>
    <col min="14864" max="14864" width="3.6640625" style="127" customWidth="1"/>
    <col min="14865" max="14865" width="3.109375" style="127" customWidth="1"/>
    <col min="14866" max="14866" width="1.88671875" style="127" customWidth="1"/>
    <col min="14867" max="14868" width="2.21875" style="127" customWidth="1"/>
    <col min="14869" max="14869" width="7.21875" style="127" customWidth="1"/>
    <col min="14870" max="15104" width="8.88671875" style="127"/>
    <col min="15105" max="15105" width="2.44140625" style="127" customWidth="1"/>
    <col min="15106" max="15106" width="2.33203125" style="127" customWidth="1"/>
    <col min="15107" max="15107" width="1.109375" style="127" customWidth="1"/>
    <col min="15108" max="15108" width="22.6640625" style="127" customWidth="1"/>
    <col min="15109" max="15109" width="1.21875" style="127" customWidth="1"/>
    <col min="15110" max="15111" width="11.77734375" style="127" customWidth="1"/>
    <col min="15112" max="15112" width="1.77734375" style="127" customWidth="1"/>
    <col min="15113" max="15113" width="6.88671875" style="127" customWidth="1"/>
    <col min="15114" max="15114" width="4.44140625" style="127" customWidth="1"/>
    <col min="15115" max="15115" width="3.6640625" style="127" customWidth="1"/>
    <col min="15116" max="15116" width="0.77734375" style="127" customWidth="1"/>
    <col min="15117" max="15117" width="3.33203125" style="127" customWidth="1"/>
    <col min="15118" max="15118" width="3.6640625" style="127" customWidth="1"/>
    <col min="15119" max="15119" width="3" style="127" customWidth="1"/>
    <col min="15120" max="15120" width="3.6640625" style="127" customWidth="1"/>
    <col min="15121" max="15121" width="3.109375" style="127" customWidth="1"/>
    <col min="15122" max="15122" width="1.88671875" style="127" customWidth="1"/>
    <col min="15123" max="15124" width="2.21875" style="127" customWidth="1"/>
    <col min="15125" max="15125" width="7.21875" style="127" customWidth="1"/>
    <col min="15126" max="15360" width="8.88671875" style="127"/>
    <col min="15361" max="15361" width="2.44140625" style="127" customWidth="1"/>
    <col min="15362" max="15362" width="2.33203125" style="127" customWidth="1"/>
    <col min="15363" max="15363" width="1.109375" style="127" customWidth="1"/>
    <col min="15364" max="15364" width="22.6640625" style="127" customWidth="1"/>
    <col min="15365" max="15365" width="1.21875" style="127" customWidth="1"/>
    <col min="15366" max="15367" width="11.77734375" style="127" customWidth="1"/>
    <col min="15368" max="15368" width="1.77734375" style="127" customWidth="1"/>
    <col min="15369" max="15369" width="6.88671875" style="127" customWidth="1"/>
    <col min="15370" max="15370" width="4.44140625" style="127" customWidth="1"/>
    <col min="15371" max="15371" width="3.6640625" style="127" customWidth="1"/>
    <col min="15372" max="15372" width="0.77734375" style="127" customWidth="1"/>
    <col min="15373" max="15373" width="3.33203125" style="127" customWidth="1"/>
    <col min="15374" max="15374" width="3.6640625" style="127" customWidth="1"/>
    <col min="15375" max="15375" width="3" style="127" customWidth="1"/>
    <col min="15376" max="15376" width="3.6640625" style="127" customWidth="1"/>
    <col min="15377" max="15377" width="3.109375" style="127" customWidth="1"/>
    <col min="15378" max="15378" width="1.88671875" style="127" customWidth="1"/>
    <col min="15379" max="15380" width="2.21875" style="127" customWidth="1"/>
    <col min="15381" max="15381" width="7.21875" style="127" customWidth="1"/>
    <col min="15382" max="15616" width="8.88671875" style="127"/>
    <col min="15617" max="15617" width="2.44140625" style="127" customWidth="1"/>
    <col min="15618" max="15618" width="2.33203125" style="127" customWidth="1"/>
    <col min="15619" max="15619" width="1.109375" style="127" customWidth="1"/>
    <col min="15620" max="15620" width="22.6640625" style="127" customWidth="1"/>
    <col min="15621" max="15621" width="1.21875" style="127" customWidth="1"/>
    <col min="15622" max="15623" width="11.77734375" style="127" customWidth="1"/>
    <col min="15624" max="15624" width="1.77734375" style="127" customWidth="1"/>
    <col min="15625" max="15625" width="6.88671875" style="127" customWidth="1"/>
    <col min="15626" max="15626" width="4.44140625" style="127" customWidth="1"/>
    <col min="15627" max="15627" width="3.6640625" style="127" customWidth="1"/>
    <col min="15628" max="15628" width="0.77734375" style="127" customWidth="1"/>
    <col min="15629" max="15629" width="3.33203125" style="127" customWidth="1"/>
    <col min="15630" max="15630" width="3.6640625" style="127" customWidth="1"/>
    <col min="15631" max="15631" width="3" style="127" customWidth="1"/>
    <col min="15632" max="15632" width="3.6640625" style="127" customWidth="1"/>
    <col min="15633" max="15633" width="3.109375" style="127" customWidth="1"/>
    <col min="15634" max="15634" width="1.88671875" style="127" customWidth="1"/>
    <col min="15635" max="15636" width="2.21875" style="127" customWidth="1"/>
    <col min="15637" max="15637" width="7.21875" style="127" customWidth="1"/>
    <col min="15638" max="15872" width="8.88671875" style="127"/>
    <col min="15873" max="15873" width="2.44140625" style="127" customWidth="1"/>
    <col min="15874" max="15874" width="2.33203125" style="127" customWidth="1"/>
    <col min="15875" max="15875" width="1.109375" style="127" customWidth="1"/>
    <col min="15876" max="15876" width="22.6640625" style="127" customWidth="1"/>
    <col min="15877" max="15877" width="1.21875" style="127" customWidth="1"/>
    <col min="15878" max="15879" width="11.77734375" style="127" customWidth="1"/>
    <col min="15880" max="15880" width="1.77734375" style="127" customWidth="1"/>
    <col min="15881" max="15881" width="6.88671875" style="127" customWidth="1"/>
    <col min="15882" max="15882" width="4.44140625" style="127" customWidth="1"/>
    <col min="15883" max="15883" width="3.6640625" style="127" customWidth="1"/>
    <col min="15884" max="15884" width="0.77734375" style="127" customWidth="1"/>
    <col min="15885" max="15885" width="3.33203125" style="127" customWidth="1"/>
    <col min="15886" max="15886" width="3.6640625" style="127" customWidth="1"/>
    <col min="15887" max="15887" width="3" style="127" customWidth="1"/>
    <col min="15888" max="15888" width="3.6640625" style="127" customWidth="1"/>
    <col min="15889" max="15889" width="3.109375" style="127" customWidth="1"/>
    <col min="15890" max="15890" width="1.88671875" style="127" customWidth="1"/>
    <col min="15891" max="15892" width="2.21875" style="127" customWidth="1"/>
    <col min="15893" max="15893" width="7.21875" style="127" customWidth="1"/>
    <col min="15894" max="16128" width="8.88671875" style="127"/>
    <col min="16129" max="16129" width="2.44140625" style="127" customWidth="1"/>
    <col min="16130" max="16130" width="2.33203125" style="127" customWidth="1"/>
    <col min="16131" max="16131" width="1.109375" style="127" customWidth="1"/>
    <col min="16132" max="16132" width="22.6640625" style="127" customWidth="1"/>
    <col min="16133" max="16133" width="1.21875" style="127" customWidth="1"/>
    <col min="16134" max="16135" width="11.77734375" style="127" customWidth="1"/>
    <col min="16136" max="16136" width="1.77734375" style="127" customWidth="1"/>
    <col min="16137" max="16137" width="6.88671875" style="127" customWidth="1"/>
    <col min="16138" max="16138" width="4.44140625" style="127" customWidth="1"/>
    <col min="16139" max="16139" width="3.6640625" style="127" customWidth="1"/>
    <col min="16140" max="16140" width="0.77734375" style="127" customWidth="1"/>
    <col min="16141" max="16141" width="3.33203125" style="127" customWidth="1"/>
    <col min="16142" max="16142" width="3.6640625" style="127" customWidth="1"/>
    <col min="16143" max="16143" width="3" style="127" customWidth="1"/>
    <col min="16144" max="16144" width="3.6640625" style="127" customWidth="1"/>
    <col min="16145" max="16145" width="3.109375" style="127" customWidth="1"/>
    <col min="16146" max="16146" width="1.88671875" style="127" customWidth="1"/>
    <col min="16147" max="16148" width="2.21875" style="127" customWidth="1"/>
    <col min="16149" max="16149" width="7.21875" style="127" customWidth="1"/>
    <col min="16150" max="16351" width="8.88671875" style="127"/>
    <col min="16352" max="16384" width="8.88671875" style="127" customWidth="1"/>
  </cols>
  <sheetData>
    <row r="1" spans="2:28" ht="20.25" customHeight="1">
      <c r="B1" s="126" t="s">
        <v>2603</v>
      </c>
    </row>
    <row r="2" spans="2:28" ht="9" customHeight="1">
      <c r="S2" s="129"/>
      <c r="T2" s="129"/>
      <c r="X2" s="129"/>
      <c r="AB2" s="297"/>
    </row>
    <row r="3" spans="2:28">
      <c r="R3" s="1079"/>
      <c r="S3" s="1080"/>
      <c r="T3" s="130" t="s">
        <v>2272</v>
      </c>
      <c r="U3" s="567"/>
      <c r="V3" s="130" t="s">
        <v>2273</v>
      </c>
      <c r="W3" s="567"/>
      <c r="X3" s="130" t="s">
        <v>2274</v>
      </c>
    </row>
    <row r="4" spans="2:28" ht="7.8" customHeight="1">
      <c r="Q4" s="154"/>
      <c r="R4" s="154"/>
      <c r="S4" s="155"/>
      <c r="T4" s="130"/>
      <c r="U4" s="155"/>
      <c r="V4" s="130"/>
      <c r="W4" s="155"/>
      <c r="X4" s="130"/>
    </row>
    <row r="5" spans="2:28" ht="12" customHeight="1">
      <c r="N5" s="127" t="s">
        <v>2286</v>
      </c>
      <c r="T5" s="131"/>
      <c r="U5" s="131"/>
      <c r="V5" s="131"/>
      <c r="W5" s="131"/>
      <c r="X5" s="131"/>
    </row>
    <row r="6" spans="2:28" ht="21" customHeight="1">
      <c r="C6" s="127" t="s">
        <v>2275</v>
      </c>
      <c r="N6" s="1071" t="s">
        <v>2277</v>
      </c>
      <c r="O6" s="1071"/>
      <c r="P6" s="1075"/>
      <c r="Q6" s="1076"/>
      <c r="R6" s="1076"/>
      <c r="S6" s="1076"/>
      <c r="T6" s="1076"/>
      <c r="U6" s="1076"/>
      <c r="V6" s="1076"/>
      <c r="W6" s="1076"/>
      <c r="X6" s="1076"/>
    </row>
    <row r="7" spans="2:28" ht="2.4" customHeight="1">
      <c r="B7" s="127" t="s">
        <v>2288</v>
      </c>
      <c r="O7" s="126"/>
      <c r="P7" s="133"/>
      <c r="Q7" s="133"/>
      <c r="R7" s="133"/>
      <c r="S7" s="133"/>
      <c r="T7" s="133"/>
      <c r="U7" s="133"/>
      <c r="V7" s="133"/>
      <c r="W7" s="133"/>
      <c r="X7" s="133"/>
    </row>
    <row r="8" spans="2:28" ht="21" customHeight="1">
      <c r="C8" s="127" t="s">
        <v>2300</v>
      </c>
      <c r="E8" s="126"/>
      <c r="F8" s="126"/>
      <c r="G8" s="126"/>
      <c r="H8" s="126"/>
      <c r="I8" s="126"/>
      <c r="J8" s="126"/>
      <c r="N8" s="1071" t="s">
        <v>2278</v>
      </c>
      <c r="O8" s="1071"/>
      <c r="P8" s="1075"/>
      <c r="Q8" s="1076"/>
      <c r="R8" s="1076"/>
      <c r="S8" s="1076"/>
      <c r="T8" s="1076"/>
      <c r="U8" s="1076"/>
      <c r="V8" s="1076"/>
      <c r="W8" s="1076"/>
      <c r="X8" s="1076"/>
    </row>
    <row r="9" spans="2:28" ht="2.4" customHeight="1">
      <c r="D9" s="126"/>
      <c r="E9" s="126"/>
      <c r="F9" s="126"/>
      <c r="G9" s="126"/>
      <c r="H9" s="126"/>
      <c r="I9" s="126"/>
      <c r="J9" s="126"/>
      <c r="O9" s="126"/>
      <c r="P9" s="133"/>
      <c r="Q9" s="133"/>
      <c r="R9" s="133"/>
      <c r="S9" s="133"/>
      <c r="T9" s="133"/>
      <c r="U9" s="133"/>
      <c r="V9" s="133"/>
      <c r="W9" s="133"/>
      <c r="X9" s="133"/>
    </row>
    <row r="10" spans="2:28" ht="21" customHeight="1">
      <c r="N10" s="1074" t="s">
        <v>2219</v>
      </c>
      <c r="O10" s="1074"/>
      <c r="P10" s="1075"/>
      <c r="Q10" s="1076"/>
      <c r="R10" s="1076"/>
      <c r="S10" s="1076"/>
      <c r="T10" s="1075"/>
      <c r="U10" s="1076"/>
      <c r="V10" s="1076"/>
      <c r="W10" s="1076"/>
      <c r="X10" s="1076"/>
    </row>
    <row r="11" spans="2:28" ht="3.6" customHeight="1">
      <c r="O11" s="126"/>
      <c r="P11" s="132"/>
      <c r="Q11" s="132"/>
      <c r="R11" s="132"/>
      <c r="S11" s="132"/>
      <c r="T11" s="132"/>
      <c r="U11" s="132"/>
      <c r="V11" s="132"/>
      <c r="W11" s="132"/>
      <c r="X11" s="132"/>
    </row>
    <row r="12" spans="2:28" ht="21" hidden="1" customHeight="1">
      <c r="N12" s="127" t="s">
        <v>2199</v>
      </c>
      <c r="P12" s="126"/>
      <c r="Q12" s="126"/>
      <c r="R12" s="132"/>
      <c r="S12" s="132"/>
      <c r="T12" s="132"/>
      <c r="U12" s="132"/>
      <c r="V12" s="132"/>
      <c r="W12" s="132"/>
      <c r="X12" s="132"/>
    </row>
    <row r="13" spans="2:28" ht="2.4" hidden="1" customHeight="1">
      <c r="O13" s="126"/>
      <c r="P13" s="133"/>
      <c r="Q13" s="133"/>
      <c r="R13" s="133"/>
      <c r="S13" s="133"/>
      <c r="T13" s="133"/>
      <c r="U13" s="133"/>
      <c r="V13" s="133"/>
      <c r="W13" s="133"/>
      <c r="X13" s="133"/>
    </row>
    <row r="14" spans="2:28" ht="21" hidden="1" customHeight="1">
      <c r="N14" s="1071" t="s">
        <v>2278</v>
      </c>
      <c r="O14" s="1071"/>
      <c r="P14" s="1072"/>
      <c r="Q14" s="1073"/>
      <c r="R14" s="1073"/>
      <c r="S14" s="1073"/>
      <c r="T14" s="1073"/>
      <c r="U14" s="1073"/>
      <c r="V14" s="1073"/>
      <c r="W14" s="1073"/>
      <c r="X14" s="1073"/>
      <c r="AB14" s="134"/>
    </row>
    <row r="15" spans="2:28" ht="2.4" hidden="1" customHeight="1">
      <c r="O15" s="126"/>
      <c r="P15" s="133"/>
      <c r="Q15" s="133"/>
      <c r="R15" s="133"/>
      <c r="S15" s="133"/>
      <c r="T15" s="133"/>
      <c r="U15" s="133"/>
      <c r="V15" s="133"/>
      <c r="W15" s="133"/>
      <c r="X15" s="133"/>
    </row>
    <row r="16" spans="2:28" ht="21" hidden="1" customHeight="1">
      <c r="N16" s="1074" t="s">
        <v>2219</v>
      </c>
      <c r="O16" s="1074"/>
      <c r="P16" s="1072"/>
      <c r="Q16" s="1073"/>
      <c r="R16" s="1073"/>
      <c r="S16" s="1073"/>
      <c r="T16" s="1072"/>
      <c r="U16" s="1073"/>
      <c r="V16" s="1073"/>
      <c r="W16" s="1073"/>
      <c r="X16" s="1073"/>
    </row>
    <row r="17" spans="3:34" ht="2.4" hidden="1" customHeight="1">
      <c r="O17" s="126"/>
      <c r="P17" s="132"/>
      <c r="Q17" s="132"/>
      <c r="R17" s="132"/>
      <c r="S17" s="132"/>
      <c r="T17" s="132"/>
      <c r="U17" s="132"/>
      <c r="V17" s="132"/>
      <c r="W17" s="132"/>
      <c r="X17" s="132"/>
    </row>
    <row r="18" spans="3:34" ht="7.2" hidden="1" customHeight="1">
      <c r="O18" s="126"/>
      <c r="P18" s="132"/>
      <c r="Q18" s="132"/>
      <c r="R18" s="132"/>
      <c r="S18" s="132"/>
      <c r="T18" s="132"/>
      <c r="U18" s="132"/>
      <c r="V18" s="132"/>
      <c r="W18" s="132"/>
      <c r="X18" s="132"/>
      <c r="AB18" s="145"/>
      <c r="AC18" s="145"/>
      <c r="AD18" s="145"/>
      <c r="AE18" s="145"/>
      <c r="AF18" s="145"/>
      <c r="AG18" s="145"/>
    </row>
    <row r="19" spans="3:34" ht="23.4" hidden="1" customHeight="1">
      <c r="D19" s="129"/>
      <c r="N19" s="127" t="s">
        <v>2291</v>
      </c>
      <c r="O19" s="157"/>
      <c r="P19" s="126"/>
      <c r="Q19" s="126"/>
      <c r="R19" s="132"/>
      <c r="S19" s="132"/>
      <c r="T19" s="132"/>
      <c r="U19" s="132"/>
      <c r="V19" s="132"/>
      <c r="W19" s="132"/>
      <c r="X19" s="132"/>
      <c r="AB19" s="145"/>
      <c r="AC19" s="145"/>
      <c r="AD19" s="145"/>
      <c r="AE19" s="145"/>
      <c r="AF19" s="145"/>
      <c r="AG19" s="145"/>
    </row>
    <row r="20" spans="3:34" ht="2.4" hidden="1" customHeight="1">
      <c r="O20" s="126"/>
      <c r="P20" s="133"/>
      <c r="Q20" s="133"/>
      <c r="R20" s="133"/>
      <c r="S20" s="133"/>
      <c r="T20" s="133"/>
      <c r="U20" s="133"/>
      <c r="V20" s="133"/>
      <c r="W20" s="133"/>
      <c r="X20" s="133"/>
      <c r="AB20" s="145"/>
      <c r="AC20" s="145"/>
      <c r="AD20" s="145"/>
      <c r="AE20" s="145"/>
      <c r="AF20" s="145"/>
      <c r="AG20" s="145"/>
    </row>
    <row r="21" spans="3:34" ht="22.8" hidden="1" customHeight="1">
      <c r="N21" s="1071" t="s">
        <v>2278</v>
      </c>
      <c r="O21" s="1071"/>
      <c r="P21" s="1072"/>
      <c r="Q21" s="1073"/>
      <c r="R21" s="1073"/>
      <c r="S21" s="1073"/>
      <c r="T21" s="1073"/>
      <c r="U21" s="1073"/>
      <c r="V21" s="1073"/>
      <c r="W21" s="1073"/>
      <c r="X21" s="1073"/>
      <c r="AB21" s="145"/>
      <c r="AC21" s="145"/>
      <c r="AD21" s="145"/>
      <c r="AE21" s="145"/>
      <c r="AF21" s="145"/>
      <c r="AG21" s="145"/>
      <c r="AH21" s="134"/>
    </row>
    <row r="22" spans="3:34" ht="2.4" hidden="1" customHeight="1">
      <c r="O22" s="126"/>
      <c r="P22" s="133"/>
      <c r="Q22" s="133"/>
      <c r="R22" s="133"/>
      <c r="S22" s="133"/>
      <c r="T22" s="133"/>
      <c r="U22" s="133"/>
      <c r="V22" s="133"/>
      <c r="W22" s="133"/>
      <c r="X22" s="133"/>
      <c r="AB22" s="134"/>
      <c r="AC22" s="145"/>
      <c r="AD22" s="145"/>
      <c r="AE22" s="145"/>
      <c r="AF22" s="145"/>
      <c r="AG22" s="145"/>
    </row>
    <row r="23" spans="3:34" ht="22.8" hidden="1" customHeight="1">
      <c r="N23" s="1074" t="s">
        <v>2219</v>
      </c>
      <c r="O23" s="1074"/>
      <c r="P23" s="1072"/>
      <c r="Q23" s="1073"/>
      <c r="R23" s="1073"/>
      <c r="S23" s="1073"/>
      <c r="T23" s="1072"/>
      <c r="U23" s="1073"/>
      <c r="V23" s="1073"/>
      <c r="W23" s="1073"/>
      <c r="X23" s="1073"/>
      <c r="AB23" s="145"/>
      <c r="AC23" s="145"/>
      <c r="AD23" s="145"/>
      <c r="AE23" s="145"/>
      <c r="AF23" s="145"/>
      <c r="AG23" s="145"/>
    </row>
    <row r="24" spans="3:34" ht="8.4" hidden="1" customHeight="1">
      <c r="O24" s="126"/>
      <c r="P24" s="132"/>
      <c r="Q24" s="132"/>
      <c r="R24" s="132"/>
      <c r="S24" s="132"/>
      <c r="T24" s="132"/>
      <c r="U24" s="132"/>
      <c r="V24" s="132"/>
      <c r="W24" s="132"/>
      <c r="X24" s="132"/>
      <c r="AB24" s="145"/>
      <c r="AC24" s="145"/>
      <c r="AD24" s="145"/>
      <c r="AE24" s="145"/>
      <c r="AF24" s="145"/>
      <c r="AG24" s="145"/>
    </row>
    <row r="25" spans="3:34" ht="21" customHeight="1">
      <c r="N25" s="127" t="s">
        <v>2200</v>
      </c>
      <c r="P25" s="126"/>
      <c r="Q25" s="126"/>
      <c r="R25" s="132"/>
      <c r="S25" s="132"/>
      <c r="T25" s="132"/>
      <c r="U25" s="132"/>
      <c r="V25" s="132"/>
      <c r="W25" s="132"/>
      <c r="X25" s="132"/>
    </row>
    <row r="26" spans="3:34" ht="2.4" customHeight="1">
      <c r="O26" s="126"/>
      <c r="P26" s="133"/>
      <c r="Q26" s="133"/>
      <c r="R26" s="133"/>
      <c r="S26" s="133"/>
      <c r="T26" s="133"/>
      <c r="U26" s="133"/>
      <c r="V26" s="133"/>
      <c r="W26" s="133"/>
      <c r="X26" s="133"/>
    </row>
    <row r="27" spans="3:34" ht="21" customHeight="1">
      <c r="N27" s="1071" t="s">
        <v>2278</v>
      </c>
      <c r="O27" s="1071"/>
      <c r="P27" s="1075"/>
      <c r="Q27" s="1076"/>
      <c r="R27" s="1076"/>
      <c r="S27" s="1076"/>
      <c r="T27" s="1076"/>
      <c r="U27" s="1076"/>
      <c r="V27" s="1076"/>
      <c r="W27" s="1076"/>
      <c r="X27" s="1076"/>
      <c r="AB27" s="134"/>
    </row>
    <row r="28" spans="3:34" ht="2.4" customHeight="1">
      <c r="O28" s="126"/>
      <c r="P28" s="133"/>
      <c r="Q28" s="133"/>
      <c r="R28" s="133"/>
      <c r="S28" s="133"/>
      <c r="T28" s="133"/>
      <c r="U28" s="133"/>
      <c r="V28" s="133"/>
      <c r="W28" s="133"/>
      <c r="X28" s="133"/>
    </row>
    <row r="29" spans="3:34" ht="21" customHeight="1">
      <c r="N29" s="1074" t="s">
        <v>2219</v>
      </c>
      <c r="O29" s="1074"/>
      <c r="P29" s="1075"/>
      <c r="Q29" s="1076"/>
      <c r="R29" s="1076"/>
      <c r="S29" s="1076"/>
      <c r="T29" s="1075"/>
      <c r="U29" s="1076"/>
      <c r="V29" s="1076"/>
      <c r="W29" s="1076"/>
      <c r="X29" s="1076"/>
    </row>
    <row r="30" spans="3:34" ht="7.8" customHeight="1">
      <c r="N30" s="136"/>
      <c r="O30" s="136"/>
      <c r="P30" s="278"/>
      <c r="Q30" s="278"/>
      <c r="R30" s="278"/>
      <c r="S30" s="278"/>
      <c r="T30" s="278"/>
      <c r="U30" s="278"/>
      <c r="V30" s="278"/>
      <c r="W30" s="278"/>
      <c r="X30" s="132"/>
    </row>
    <row r="31" spans="3:34" ht="25.8">
      <c r="C31" s="1086" t="s">
        <v>2604</v>
      </c>
      <c r="D31" s="1086"/>
      <c r="E31" s="1086"/>
      <c r="F31" s="1086"/>
      <c r="G31" s="1086"/>
      <c r="H31" s="1086"/>
      <c r="I31" s="1086"/>
      <c r="J31" s="1086"/>
      <c r="K31" s="1086"/>
      <c r="L31" s="1086"/>
      <c r="M31" s="1086"/>
      <c r="N31" s="1086"/>
      <c r="O31" s="1086"/>
      <c r="P31" s="1086"/>
      <c r="Q31" s="1086"/>
      <c r="R31" s="1086"/>
      <c r="S31" s="1086"/>
      <c r="T31" s="1086"/>
      <c r="U31" s="1086"/>
      <c r="V31" s="1086"/>
      <c r="W31" s="1086"/>
      <c r="X31" s="1086"/>
    </row>
    <row r="32" spans="3:34" ht="9" customHeight="1"/>
    <row r="33" spans="2:28" ht="18" customHeight="1">
      <c r="B33" s="126"/>
      <c r="C33" s="126"/>
      <c r="D33" s="1091"/>
      <c r="E33" s="1076"/>
      <c r="F33" s="133" t="s">
        <v>2272</v>
      </c>
      <c r="G33" s="541"/>
      <c r="H33" s="133" t="s">
        <v>2273</v>
      </c>
      <c r="I33" s="541"/>
      <c r="J33" s="133" t="s">
        <v>2279</v>
      </c>
      <c r="K33" s="1087"/>
      <c r="L33" s="1087"/>
      <c r="M33" s="1088" t="s">
        <v>2280</v>
      </c>
      <c r="N33" s="1088"/>
      <c r="O33" s="1088"/>
      <c r="P33" s="1087"/>
      <c r="Q33" s="1087"/>
      <c r="R33" s="1089" t="s">
        <v>2301</v>
      </c>
      <c r="S33" s="1089"/>
      <c r="T33" s="1089"/>
      <c r="U33" s="1089"/>
      <c r="V33" s="1089"/>
      <c r="W33" s="1089"/>
      <c r="X33" s="1089"/>
      <c r="AB33" s="134"/>
    </row>
    <row r="34" spans="2:28" ht="39.6" customHeight="1">
      <c r="C34" s="1090" t="s">
        <v>2686</v>
      </c>
      <c r="D34" s="1090"/>
      <c r="E34" s="1090"/>
      <c r="F34" s="1090"/>
      <c r="G34" s="1090"/>
      <c r="H34" s="1090"/>
      <c r="I34" s="1090"/>
      <c r="J34" s="1090"/>
      <c r="K34" s="1090"/>
      <c r="L34" s="1090"/>
      <c r="M34" s="1090"/>
      <c r="N34" s="1090"/>
      <c r="O34" s="1090"/>
      <c r="P34" s="1090"/>
      <c r="Q34" s="1090"/>
      <c r="R34" s="1090"/>
      <c r="S34" s="1090"/>
      <c r="T34" s="1090"/>
      <c r="U34" s="1090"/>
      <c r="V34" s="1090"/>
      <c r="W34" s="1090"/>
      <c r="X34" s="1090"/>
    </row>
    <row r="35" spans="2:28" ht="15.6" customHeight="1">
      <c r="C35" s="1104" t="s">
        <v>2282</v>
      </c>
      <c r="D35" s="1104"/>
      <c r="E35" s="1104"/>
      <c r="F35" s="1104"/>
      <c r="G35" s="1104"/>
      <c r="H35" s="1104"/>
      <c r="I35" s="1104"/>
      <c r="J35" s="1104"/>
      <c r="K35" s="1104"/>
      <c r="L35" s="1104"/>
      <c r="M35" s="1104"/>
      <c r="N35" s="1104"/>
      <c r="O35" s="1104"/>
      <c r="P35" s="1104"/>
      <c r="Q35" s="1104"/>
      <c r="R35" s="1104"/>
      <c r="S35" s="1104"/>
      <c r="T35" s="1104"/>
      <c r="U35" s="1104"/>
      <c r="V35" s="1104"/>
      <c r="W35" s="1104"/>
      <c r="X35" s="1104"/>
    </row>
    <row r="36" spans="2:28" ht="30" customHeight="1">
      <c r="C36" s="161"/>
      <c r="D36" s="1095" t="s">
        <v>2611</v>
      </c>
      <c r="E36" s="1081"/>
      <c r="F36" s="1081"/>
      <c r="G36" s="1081"/>
      <c r="H36" s="1081"/>
      <c r="I36" s="1081"/>
      <c r="J36" s="1082"/>
      <c r="K36" s="163"/>
      <c r="L36" s="1069"/>
      <c r="M36" s="1069"/>
      <c r="N36" s="1069"/>
      <c r="O36" s="1069"/>
      <c r="P36" s="1069"/>
      <c r="Q36" s="1069"/>
      <c r="R36" s="1069"/>
      <c r="S36" s="1069"/>
      <c r="T36" s="1069"/>
      <c r="U36" s="1069"/>
      <c r="V36" s="1069"/>
      <c r="W36" s="1069"/>
      <c r="X36" s="1070"/>
      <c r="AA36" s="127"/>
    </row>
    <row r="37" spans="2:28" ht="21" customHeight="1">
      <c r="C37" s="139"/>
      <c r="D37" s="1096" t="s">
        <v>2583</v>
      </c>
      <c r="E37" s="1096"/>
      <c r="F37" s="1096"/>
      <c r="G37" s="1096"/>
      <c r="H37" s="1096"/>
      <c r="I37" s="1096"/>
      <c r="J37" s="1097"/>
      <c r="K37" s="126"/>
      <c r="L37" s="142"/>
      <c r="M37" s="1098"/>
      <c r="N37" s="1098"/>
      <c r="O37" s="1098"/>
      <c r="P37" s="1098"/>
      <c r="Q37" s="143"/>
      <c r="R37" s="143"/>
      <c r="S37" s="143"/>
      <c r="T37" s="143"/>
      <c r="U37" s="143"/>
      <c r="V37" s="143"/>
      <c r="W37" s="143"/>
      <c r="X37" s="160"/>
      <c r="AA37" s="127"/>
    </row>
    <row r="38" spans="2:28" ht="27" customHeight="1">
      <c r="C38" s="137"/>
      <c r="D38" s="1085" t="s">
        <v>2302</v>
      </c>
      <c r="E38" s="1085"/>
      <c r="F38" s="1085"/>
      <c r="G38" s="1085"/>
      <c r="H38" s="1085"/>
      <c r="I38" s="1085"/>
      <c r="J38" s="1101"/>
      <c r="K38" s="137"/>
      <c r="L38" s="1105" t="s">
        <v>2303</v>
      </c>
      <c r="M38" s="1105"/>
      <c r="N38" s="1106"/>
      <c r="O38" s="1106"/>
      <c r="P38" s="1106"/>
      <c r="Q38" s="1106"/>
      <c r="R38" s="1106"/>
      <c r="S38" s="1106"/>
      <c r="T38" s="1106"/>
      <c r="U38" s="1106"/>
      <c r="V38" s="1106"/>
      <c r="W38" s="1106"/>
      <c r="X38" s="1107"/>
    </row>
    <row r="39" spans="2:28" ht="2.25" customHeight="1">
      <c r="C39" s="139"/>
      <c r="D39" s="1102"/>
      <c r="E39" s="1102"/>
      <c r="F39" s="1102"/>
      <c r="G39" s="1102"/>
      <c r="H39" s="1102"/>
      <c r="I39" s="1102"/>
      <c r="J39" s="1103"/>
      <c r="K39" s="139"/>
      <c r="L39" s="132"/>
      <c r="M39" s="132"/>
      <c r="N39" s="135"/>
      <c r="O39" s="135"/>
      <c r="P39" s="135"/>
      <c r="Q39" s="135"/>
      <c r="R39" s="135"/>
      <c r="S39" s="135"/>
      <c r="T39" s="135"/>
      <c r="U39" s="135"/>
      <c r="V39" s="135"/>
      <c r="W39" s="135"/>
      <c r="X39" s="167"/>
    </row>
    <row r="40" spans="2:28" ht="27" customHeight="1">
      <c r="C40" s="139"/>
      <c r="D40" s="1102"/>
      <c r="E40" s="1102"/>
      <c r="F40" s="1102"/>
      <c r="G40" s="1102"/>
      <c r="H40" s="1102"/>
      <c r="I40" s="1102"/>
      <c r="J40" s="1103"/>
      <c r="K40" s="139"/>
      <c r="L40" s="1074" t="s">
        <v>2278</v>
      </c>
      <c r="M40" s="1074"/>
      <c r="N40" s="1075"/>
      <c r="O40" s="1075"/>
      <c r="P40" s="1075"/>
      <c r="Q40" s="1075"/>
      <c r="R40" s="1075"/>
      <c r="S40" s="1075"/>
      <c r="T40" s="1075"/>
      <c r="U40" s="1075"/>
      <c r="V40" s="1075"/>
      <c r="W40" s="1075"/>
      <c r="X40" s="1108"/>
    </row>
    <row r="41" spans="2:28" ht="2.25" customHeight="1">
      <c r="C41" s="139"/>
      <c r="D41" s="1102"/>
      <c r="E41" s="1102"/>
      <c r="F41" s="1102"/>
      <c r="G41" s="1102"/>
      <c r="H41" s="1102"/>
      <c r="I41" s="1102"/>
      <c r="J41" s="1103"/>
      <c r="K41" s="139"/>
      <c r="L41" s="141"/>
      <c r="M41" s="141"/>
      <c r="N41" s="168"/>
      <c r="O41" s="133"/>
      <c r="P41" s="146"/>
      <c r="Q41" s="133"/>
      <c r="R41" s="164"/>
      <c r="S41" s="133"/>
      <c r="T41" s="133"/>
      <c r="U41" s="133"/>
      <c r="V41" s="164"/>
      <c r="W41" s="135"/>
      <c r="X41" s="169"/>
      <c r="AA41" s="127"/>
    </row>
    <row r="42" spans="2:28" ht="27" customHeight="1">
      <c r="C42" s="147"/>
      <c r="D42" s="1096"/>
      <c r="E42" s="1096"/>
      <c r="F42" s="1096"/>
      <c r="G42" s="1096"/>
      <c r="H42" s="1096"/>
      <c r="I42" s="1096"/>
      <c r="J42" s="1097"/>
      <c r="K42" s="149"/>
      <c r="L42" s="1109" t="s">
        <v>2219</v>
      </c>
      <c r="M42" s="1109"/>
      <c r="N42" s="1110"/>
      <c r="O42" s="1110"/>
      <c r="P42" s="1110"/>
      <c r="Q42" s="1110"/>
      <c r="R42" s="1110"/>
      <c r="S42" s="1110"/>
      <c r="T42" s="1110"/>
      <c r="U42" s="1110"/>
      <c r="V42" s="1110"/>
      <c r="W42" s="1110"/>
      <c r="X42" s="1111"/>
      <c r="AA42" s="127"/>
    </row>
    <row r="43" spans="2:28" ht="30.6" customHeight="1">
      <c r="C43" s="161"/>
      <c r="D43" s="1081" t="s">
        <v>2304</v>
      </c>
      <c r="E43" s="1081"/>
      <c r="F43" s="1081"/>
      <c r="G43" s="1081"/>
      <c r="H43" s="1081"/>
      <c r="I43" s="1081"/>
      <c r="J43" s="1082"/>
      <c r="K43" s="163"/>
      <c r="L43" s="1099"/>
      <c r="M43" s="1099"/>
      <c r="N43" s="1099"/>
      <c r="O43" s="1099"/>
      <c r="P43" s="1099"/>
      <c r="Q43" s="1099"/>
      <c r="R43" s="1099"/>
      <c r="S43" s="1099"/>
      <c r="T43" s="1099"/>
      <c r="U43" s="1099"/>
      <c r="V43" s="1099"/>
      <c r="W43" s="1099"/>
      <c r="X43" s="1100"/>
    </row>
    <row r="44" spans="2:28" ht="5.25" customHeight="1">
      <c r="C44" s="139"/>
      <c r="D44" s="1085" t="s">
        <v>2305</v>
      </c>
      <c r="E44" s="1085"/>
      <c r="F44" s="1085"/>
      <c r="G44" s="1085"/>
      <c r="H44" s="1085"/>
      <c r="I44" s="1085"/>
      <c r="J44" s="1101"/>
      <c r="K44" s="148"/>
      <c r="L44" s="126"/>
      <c r="M44" s="126"/>
      <c r="N44" s="126"/>
      <c r="O44" s="126"/>
      <c r="P44" s="126"/>
      <c r="Q44" s="126"/>
      <c r="R44" s="126"/>
      <c r="S44" s="126"/>
      <c r="T44" s="126"/>
      <c r="U44" s="126"/>
      <c r="V44" s="126"/>
      <c r="W44" s="126"/>
      <c r="X44" s="140"/>
    </row>
    <row r="45" spans="2:28" ht="24" customHeight="1">
      <c r="C45" s="139"/>
      <c r="D45" s="1102"/>
      <c r="E45" s="1102"/>
      <c r="F45" s="1102"/>
      <c r="G45" s="1102"/>
      <c r="H45" s="1102"/>
      <c r="I45" s="1102"/>
      <c r="J45" s="1103"/>
      <c r="K45" s="126"/>
      <c r="L45" s="126" t="s">
        <v>2295</v>
      </c>
      <c r="M45" s="126"/>
      <c r="N45" s="126"/>
      <c r="O45" s="1075"/>
      <c r="P45" s="1075"/>
      <c r="Q45" s="1075"/>
      <c r="R45" s="1075"/>
      <c r="S45" s="1075"/>
      <c r="T45" s="1075"/>
      <c r="U45" s="1075"/>
      <c r="V45" s="1075"/>
      <c r="W45" s="1075"/>
      <c r="X45" s="140"/>
    </row>
    <row r="46" spans="2:28" ht="2.25" customHeight="1">
      <c r="C46" s="139"/>
      <c r="D46" s="1102"/>
      <c r="E46" s="1102"/>
      <c r="F46" s="1102"/>
      <c r="G46" s="1102"/>
      <c r="H46" s="1102"/>
      <c r="I46" s="1102"/>
      <c r="J46" s="1103"/>
      <c r="K46" s="139"/>
      <c r="L46" s="141"/>
      <c r="M46" s="141"/>
      <c r="N46" s="141"/>
      <c r="O46" s="133"/>
      <c r="P46" s="146"/>
      <c r="Q46" s="133"/>
      <c r="R46" s="164"/>
      <c r="S46" s="133"/>
      <c r="T46" s="133"/>
      <c r="U46" s="133"/>
      <c r="V46" s="164"/>
      <c r="W46" s="135"/>
      <c r="X46" s="159"/>
      <c r="AA46" s="127"/>
    </row>
    <row r="47" spans="2:28" ht="24" customHeight="1">
      <c r="C47" s="139"/>
      <c r="D47" s="1102"/>
      <c r="E47" s="1102"/>
      <c r="F47" s="1102"/>
      <c r="G47" s="1102"/>
      <c r="H47" s="1102"/>
      <c r="I47" s="1102"/>
      <c r="J47" s="1103"/>
      <c r="K47" s="126"/>
      <c r="L47" s="126" t="s">
        <v>2296</v>
      </c>
      <c r="M47" s="126"/>
      <c r="N47" s="126"/>
      <c r="O47" s="1075"/>
      <c r="P47" s="1075"/>
      <c r="Q47" s="1075"/>
      <c r="R47" s="1075"/>
      <c r="S47" s="1075"/>
      <c r="T47" s="1075"/>
      <c r="U47" s="1075"/>
      <c r="V47" s="1075"/>
      <c r="W47" s="1075"/>
      <c r="X47" s="140"/>
    </row>
    <row r="48" spans="2:28" ht="2.25" customHeight="1">
      <c r="C48" s="139"/>
      <c r="D48" s="1102"/>
      <c r="E48" s="1102"/>
      <c r="F48" s="1102"/>
      <c r="G48" s="1102"/>
      <c r="H48" s="1102"/>
      <c r="I48" s="1102"/>
      <c r="J48" s="1103"/>
      <c r="K48" s="139"/>
      <c r="L48" s="141"/>
      <c r="M48" s="141"/>
      <c r="N48" s="141"/>
      <c r="O48" s="133"/>
      <c r="P48" s="146"/>
      <c r="Q48" s="133"/>
      <c r="R48" s="164"/>
      <c r="S48" s="133"/>
      <c r="T48" s="133"/>
      <c r="U48" s="133"/>
      <c r="V48" s="164"/>
      <c r="W48" s="135"/>
      <c r="X48" s="159"/>
      <c r="AA48" s="127"/>
    </row>
    <row r="49" spans="3:27" ht="24" customHeight="1">
      <c r="C49" s="139"/>
      <c r="D49" s="1102"/>
      <c r="E49" s="1102"/>
      <c r="F49" s="1102"/>
      <c r="G49" s="1102"/>
      <c r="H49" s="1102"/>
      <c r="I49" s="1102"/>
      <c r="J49" s="1103"/>
      <c r="K49" s="126"/>
      <c r="L49" s="126" t="s">
        <v>2297</v>
      </c>
      <c r="M49" s="126"/>
      <c r="N49" s="126"/>
      <c r="O49" s="1075"/>
      <c r="P49" s="1075"/>
      <c r="Q49" s="1075"/>
      <c r="R49" s="1075"/>
      <c r="S49" s="1075"/>
      <c r="T49" s="1075"/>
      <c r="U49" s="1075"/>
      <c r="V49" s="1075"/>
      <c r="W49" s="1075"/>
      <c r="X49" s="140"/>
    </row>
    <row r="50" spans="3:27" ht="2.25" customHeight="1">
      <c r="C50" s="139"/>
      <c r="D50" s="1102"/>
      <c r="E50" s="1102"/>
      <c r="F50" s="1102"/>
      <c r="G50" s="1102"/>
      <c r="H50" s="1102"/>
      <c r="I50" s="1102"/>
      <c r="J50" s="1103"/>
      <c r="K50" s="139"/>
      <c r="L50" s="141"/>
      <c r="M50" s="141"/>
      <c r="N50" s="141"/>
      <c r="O50" s="133"/>
      <c r="P50" s="146"/>
      <c r="Q50" s="133"/>
      <c r="R50" s="164"/>
      <c r="S50" s="133"/>
      <c r="T50" s="133"/>
      <c r="U50" s="133"/>
      <c r="V50" s="164"/>
      <c r="W50" s="135"/>
      <c r="X50" s="159"/>
      <c r="AA50" s="127"/>
    </row>
    <row r="51" spans="3:27" ht="24" customHeight="1">
      <c r="C51" s="139"/>
      <c r="D51" s="1102"/>
      <c r="E51" s="1102"/>
      <c r="F51" s="1102"/>
      <c r="G51" s="1102"/>
      <c r="H51" s="1102"/>
      <c r="I51" s="1102"/>
      <c r="J51" s="1103"/>
      <c r="K51" s="126"/>
      <c r="L51" s="165" t="s">
        <v>2298</v>
      </c>
      <c r="M51" s="126"/>
      <c r="N51" s="126"/>
      <c r="O51" s="1075"/>
      <c r="P51" s="1075"/>
      <c r="Q51" s="1075"/>
      <c r="R51" s="1075"/>
      <c r="S51" s="1075"/>
      <c r="T51" s="1075"/>
      <c r="U51" s="1075"/>
      <c r="V51" s="1075"/>
      <c r="W51" s="135" t="s">
        <v>2283</v>
      </c>
      <c r="X51" s="140"/>
    </row>
    <row r="52" spans="3:27" ht="2.25" customHeight="1">
      <c r="C52" s="139"/>
      <c r="D52" s="1102"/>
      <c r="E52" s="1102"/>
      <c r="F52" s="1102"/>
      <c r="G52" s="1102"/>
      <c r="H52" s="1102"/>
      <c r="I52" s="1102"/>
      <c r="J52" s="1103"/>
      <c r="K52" s="139"/>
      <c r="L52" s="141"/>
      <c r="M52" s="141"/>
      <c r="N52" s="141"/>
      <c r="O52" s="133"/>
      <c r="P52" s="146"/>
      <c r="Q52" s="133"/>
      <c r="R52" s="164"/>
      <c r="S52" s="133"/>
      <c r="T52" s="133"/>
      <c r="U52" s="133"/>
      <c r="V52" s="164"/>
      <c r="W52" s="135"/>
      <c r="X52" s="159"/>
      <c r="AA52" s="127"/>
    </row>
    <row r="53" spans="3:27" ht="2.25" customHeight="1">
      <c r="C53" s="139"/>
      <c r="D53" s="1102"/>
      <c r="E53" s="1102"/>
      <c r="F53" s="1102"/>
      <c r="G53" s="1102"/>
      <c r="H53" s="1102"/>
      <c r="I53" s="1102"/>
      <c r="J53" s="1103"/>
      <c r="K53" s="139"/>
      <c r="L53" s="141"/>
      <c r="M53" s="141"/>
      <c r="N53" s="141"/>
      <c r="O53" s="133"/>
      <c r="P53" s="146"/>
      <c r="Q53" s="133"/>
      <c r="R53" s="164"/>
      <c r="S53" s="133"/>
      <c r="T53" s="133"/>
      <c r="U53" s="133"/>
      <c r="V53" s="164"/>
      <c r="W53" s="135"/>
      <c r="X53" s="159"/>
      <c r="AA53" s="127"/>
    </row>
    <row r="54" spans="3:27" ht="24" customHeight="1">
      <c r="C54" s="139"/>
      <c r="D54" s="1102"/>
      <c r="E54" s="1102"/>
      <c r="F54" s="1102"/>
      <c r="G54" s="1102"/>
      <c r="H54" s="1102"/>
      <c r="I54" s="1102"/>
      <c r="J54" s="1103"/>
      <c r="K54" s="126"/>
      <c r="L54" s="165" t="s">
        <v>2299</v>
      </c>
      <c r="M54" s="126"/>
      <c r="N54" s="126"/>
      <c r="O54" s="1075"/>
      <c r="P54" s="1075"/>
      <c r="Q54" s="1075"/>
      <c r="R54" s="1075"/>
      <c r="S54" s="1075"/>
      <c r="T54" s="1075"/>
      <c r="U54" s="1075"/>
      <c r="V54" s="1075"/>
      <c r="W54" s="135" t="s">
        <v>2283</v>
      </c>
      <c r="X54" s="140"/>
    </row>
    <row r="55" spans="3:27" ht="5.25" customHeight="1">
      <c r="C55" s="147"/>
      <c r="D55" s="1096"/>
      <c r="E55" s="1096"/>
      <c r="F55" s="1096"/>
      <c r="G55" s="1096"/>
      <c r="H55" s="1096"/>
      <c r="I55" s="1096"/>
      <c r="J55" s="1097"/>
      <c r="K55" s="126"/>
      <c r="L55" s="126"/>
      <c r="M55" s="150"/>
      <c r="N55" s="150"/>
      <c r="O55" s="150"/>
      <c r="P55" s="150"/>
      <c r="Q55" s="150"/>
      <c r="R55" s="150"/>
      <c r="S55" s="166"/>
      <c r="T55" s="166"/>
      <c r="U55" s="166"/>
      <c r="V55" s="166"/>
      <c r="W55" s="166"/>
      <c r="X55" s="151"/>
    </row>
    <row r="56" spans="3:27" ht="6" customHeight="1">
      <c r="C56" s="152"/>
      <c r="D56" s="138"/>
      <c r="E56" s="138"/>
      <c r="F56" s="138"/>
      <c r="G56" s="138"/>
      <c r="H56" s="138"/>
      <c r="I56" s="138"/>
      <c r="J56" s="138"/>
      <c r="K56" s="138"/>
      <c r="L56" s="138"/>
      <c r="M56" s="138"/>
      <c r="N56" s="138"/>
      <c r="O56" s="138"/>
      <c r="P56" s="138"/>
      <c r="Q56" s="138"/>
      <c r="R56" s="138"/>
      <c r="S56" s="152"/>
      <c r="T56" s="138"/>
      <c r="U56" s="127"/>
      <c r="V56" s="144"/>
      <c r="W56" s="144"/>
      <c r="X56" s="144"/>
    </row>
    <row r="57" spans="3:27" ht="13.5" customHeight="1">
      <c r="D57" s="126" t="s">
        <v>2306</v>
      </c>
      <c r="E57" s="126"/>
      <c r="F57" s="126"/>
      <c r="G57" s="126"/>
      <c r="H57" s="126"/>
      <c r="I57" s="126"/>
      <c r="J57" s="126"/>
      <c r="K57" s="126"/>
      <c r="L57" s="126"/>
      <c r="M57" s="126"/>
      <c r="N57" s="126"/>
      <c r="O57" s="126"/>
      <c r="P57" s="126"/>
      <c r="Q57" s="126"/>
      <c r="R57" s="126"/>
      <c r="T57" s="126"/>
      <c r="U57" s="127"/>
      <c r="V57" s="132"/>
      <c r="W57" s="132"/>
      <c r="X57" s="132"/>
    </row>
    <row r="58" spans="3:27" ht="13.5" customHeight="1">
      <c r="T58" s="129"/>
      <c r="X58" s="153"/>
    </row>
  </sheetData>
  <sheetProtection algorithmName="SHA-512" hashValue="J1Xokl1g8bbnxAFy45kerP7mcR1fSaMx3mZrhBUnh3J5lohiUOhEES3znyF4daRURxKX5xVc+5pVjq7GFb82dg==" saltValue="1JZJ5t2A55TLQ+VALp9OSQ==" spinCount="100000" sheet="1" formatCells="0" selectLockedCells="1"/>
  <mergeCells count="50">
    <mergeCell ref="C34:X34"/>
    <mergeCell ref="C35:X35"/>
    <mergeCell ref="D38:J42"/>
    <mergeCell ref="L38:M38"/>
    <mergeCell ref="N38:X38"/>
    <mergeCell ref="L40:M40"/>
    <mergeCell ref="N40:X40"/>
    <mergeCell ref="L42:M42"/>
    <mergeCell ref="N42:X42"/>
    <mergeCell ref="D36:J36"/>
    <mergeCell ref="L36:X36"/>
    <mergeCell ref="D37:J37"/>
    <mergeCell ref="M37:P37"/>
    <mergeCell ref="D43:J43"/>
    <mergeCell ref="L43:X43"/>
    <mergeCell ref="D44:J55"/>
    <mergeCell ref="O45:W45"/>
    <mergeCell ref="O47:W47"/>
    <mergeCell ref="O49:W49"/>
    <mergeCell ref="O51:V51"/>
    <mergeCell ref="O54:V54"/>
    <mergeCell ref="R3:S3"/>
    <mergeCell ref="N27:O27"/>
    <mergeCell ref="P27:X27"/>
    <mergeCell ref="N10:O10"/>
    <mergeCell ref="P10:S10"/>
    <mergeCell ref="T10:X10"/>
    <mergeCell ref="P16:S16"/>
    <mergeCell ref="T16:X16"/>
    <mergeCell ref="N14:O14"/>
    <mergeCell ref="P14:X14"/>
    <mergeCell ref="N16:O16"/>
    <mergeCell ref="N21:O21"/>
    <mergeCell ref="P21:X21"/>
    <mergeCell ref="N23:O23"/>
    <mergeCell ref="P23:S23"/>
    <mergeCell ref="T23:X23"/>
    <mergeCell ref="N6:O6"/>
    <mergeCell ref="P6:X6"/>
    <mergeCell ref="N8:O8"/>
    <mergeCell ref="P8:X8"/>
    <mergeCell ref="N29:O29"/>
    <mergeCell ref="P29:S29"/>
    <mergeCell ref="T29:X29"/>
    <mergeCell ref="C31:X31"/>
    <mergeCell ref="D33:E33"/>
    <mergeCell ref="K33:L33"/>
    <mergeCell ref="M33:O33"/>
    <mergeCell ref="P33:Q33"/>
    <mergeCell ref="R33:X33"/>
  </mergeCells>
  <phoneticPr fontId="58"/>
  <pageMargins left="0.70866141732283472" right="0.70866141732283472" top="0.74803149606299213" bottom="0.74803149606299213" header="0.31496062992125984" footer="0.31496062992125984"/>
  <pageSetup paperSize="9" scale="98" orientation="portrait"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7">
    <tabColor rgb="FFFFFF00"/>
  </sheetPr>
  <dimension ref="B1:AH42"/>
  <sheetViews>
    <sheetView showZeros="0" view="pageBreakPreview" topLeftCell="A3" zoomScaleNormal="100" zoomScaleSheetLayoutView="100" workbookViewId="0">
      <selection activeCell="R3" sqref="R3:S3"/>
    </sheetView>
  </sheetViews>
  <sheetFormatPr defaultRowHeight="13.2"/>
  <cols>
    <col min="1" max="1" width="2.109375" style="127" customWidth="1"/>
    <col min="2" max="2" width="2.33203125" style="127" customWidth="1"/>
    <col min="3" max="3" width="1.109375" style="127" customWidth="1"/>
    <col min="4" max="4" width="5.6640625" style="127" customWidth="1"/>
    <col min="5" max="5" width="3.6640625" style="127" customWidth="1"/>
    <col min="6" max="6" width="2.6640625" style="127" customWidth="1"/>
    <col min="7" max="7" width="3.6640625" style="127" customWidth="1"/>
    <col min="8" max="8" width="2.6640625" style="127" customWidth="1"/>
    <col min="9" max="9" width="3.6640625" style="127" customWidth="1"/>
    <col min="10" max="10" width="4.6640625" style="127" customWidth="1"/>
    <col min="11" max="11" width="1.21875" style="127" customWidth="1"/>
    <col min="12" max="12" width="3.109375" style="127" customWidth="1"/>
    <col min="13" max="13" width="4.44140625" style="127" customWidth="1"/>
    <col min="14" max="14" width="3.6640625" style="127" customWidth="1"/>
    <col min="15" max="15" width="5.6640625" style="127" customWidth="1"/>
    <col min="16" max="16" width="3.6640625" style="127" customWidth="1"/>
    <col min="17" max="17" width="4.6640625" style="127" customWidth="1"/>
    <col min="18" max="20" width="3.6640625" style="127" customWidth="1"/>
    <col min="21" max="24" width="3.6640625" style="128" customWidth="1"/>
    <col min="25" max="25" width="2.21875" style="128" customWidth="1"/>
    <col min="26" max="27" width="2.109375" style="128" customWidth="1"/>
    <col min="28" max="28" width="7.21875" style="127" hidden="1" customWidth="1"/>
    <col min="29" max="51" width="0" style="127" hidden="1" customWidth="1"/>
    <col min="52" max="257" width="8.88671875" style="127"/>
    <col min="258" max="258" width="2.44140625" style="127" customWidth="1"/>
    <col min="259" max="259" width="2.33203125" style="127" customWidth="1"/>
    <col min="260" max="260" width="1.109375" style="127" customWidth="1"/>
    <col min="261" max="261" width="22.6640625" style="127" customWidth="1"/>
    <col min="262" max="262" width="1.21875" style="127" customWidth="1"/>
    <col min="263" max="264" width="11.77734375" style="127" customWidth="1"/>
    <col min="265" max="265" width="1.77734375" style="127" customWidth="1"/>
    <col min="266" max="266" width="6.88671875" style="127" customWidth="1"/>
    <col min="267" max="267" width="4.44140625" style="127" customWidth="1"/>
    <col min="268" max="268" width="3.6640625" style="127" customWidth="1"/>
    <col min="269" max="269" width="0.77734375" style="127" customWidth="1"/>
    <col min="270" max="270" width="3.33203125" style="127" customWidth="1"/>
    <col min="271" max="271" width="3.6640625" style="127" customWidth="1"/>
    <col min="272" max="272" width="3" style="127" customWidth="1"/>
    <col min="273" max="273" width="3.6640625" style="127" customWidth="1"/>
    <col min="274" max="274" width="3.109375" style="127" customWidth="1"/>
    <col min="275" max="275" width="1.88671875" style="127" customWidth="1"/>
    <col min="276" max="277" width="2.21875" style="127" customWidth="1"/>
    <col min="278" max="278" width="7.21875" style="127" customWidth="1"/>
    <col min="279" max="513" width="8.88671875" style="127"/>
    <col min="514" max="514" width="2.44140625" style="127" customWidth="1"/>
    <col min="515" max="515" width="2.33203125" style="127" customWidth="1"/>
    <col min="516" max="516" width="1.109375" style="127" customWidth="1"/>
    <col min="517" max="517" width="22.6640625" style="127" customWidth="1"/>
    <col min="518" max="518" width="1.21875" style="127" customWidth="1"/>
    <col min="519" max="520" width="11.77734375" style="127" customWidth="1"/>
    <col min="521" max="521" width="1.77734375" style="127" customWidth="1"/>
    <col min="522" max="522" width="6.88671875" style="127" customWidth="1"/>
    <col min="523" max="523" width="4.44140625" style="127" customWidth="1"/>
    <col min="524" max="524" width="3.6640625" style="127" customWidth="1"/>
    <col min="525" max="525" width="0.77734375" style="127" customWidth="1"/>
    <col min="526" max="526" width="3.33203125" style="127" customWidth="1"/>
    <col min="527" max="527" width="3.6640625" style="127" customWidth="1"/>
    <col min="528" max="528" width="3" style="127" customWidth="1"/>
    <col min="529" max="529" width="3.6640625" style="127" customWidth="1"/>
    <col min="530" max="530" width="3.109375" style="127" customWidth="1"/>
    <col min="531" max="531" width="1.88671875" style="127" customWidth="1"/>
    <col min="532" max="533" width="2.21875" style="127" customWidth="1"/>
    <col min="534" max="534" width="7.21875" style="127" customWidth="1"/>
    <col min="535" max="769" width="8.88671875" style="127"/>
    <col min="770" max="770" width="2.44140625" style="127" customWidth="1"/>
    <col min="771" max="771" width="2.33203125" style="127" customWidth="1"/>
    <col min="772" max="772" width="1.109375" style="127" customWidth="1"/>
    <col min="773" max="773" width="22.6640625" style="127" customWidth="1"/>
    <col min="774" max="774" width="1.21875" style="127" customWidth="1"/>
    <col min="775" max="776" width="11.77734375" style="127" customWidth="1"/>
    <col min="777" max="777" width="1.77734375" style="127" customWidth="1"/>
    <col min="778" max="778" width="6.88671875" style="127" customWidth="1"/>
    <col min="779" max="779" width="4.44140625" style="127" customWidth="1"/>
    <col min="780" max="780" width="3.6640625" style="127" customWidth="1"/>
    <col min="781" max="781" width="0.77734375" style="127" customWidth="1"/>
    <col min="782" max="782" width="3.33203125" style="127" customWidth="1"/>
    <col min="783" max="783" width="3.6640625" style="127" customWidth="1"/>
    <col min="784" max="784" width="3" style="127" customWidth="1"/>
    <col min="785" max="785" width="3.6640625" style="127" customWidth="1"/>
    <col min="786" max="786" width="3.109375" style="127" customWidth="1"/>
    <col min="787" max="787" width="1.88671875" style="127" customWidth="1"/>
    <col min="788" max="789" width="2.21875" style="127" customWidth="1"/>
    <col min="790" max="790" width="7.21875" style="127" customWidth="1"/>
    <col min="791" max="1025" width="8.88671875" style="127"/>
    <col min="1026" max="1026" width="2.44140625" style="127" customWidth="1"/>
    <col min="1027" max="1027" width="2.33203125" style="127" customWidth="1"/>
    <col min="1028" max="1028" width="1.109375" style="127" customWidth="1"/>
    <col min="1029" max="1029" width="22.6640625" style="127" customWidth="1"/>
    <col min="1030" max="1030" width="1.21875" style="127" customWidth="1"/>
    <col min="1031" max="1032" width="11.77734375" style="127" customWidth="1"/>
    <col min="1033" max="1033" width="1.77734375" style="127" customWidth="1"/>
    <col min="1034" max="1034" width="6.88671875" style="127" customWidth="1"/>
    <col min="1035" max="1035" width="4.44140625" style="127" customWidth="1"/>
    <col min="1036" max="1036" width="3.6640625" style="127" customWidth="1"/>
    <col min="1037" max="1037" width="0.77734375" style="127" customWidth="1"/>
    <col min="1038" max="1038" width="3.33203125" style="127" customWidth="1"/>
    <col min="1039" max="1039" width="3.6640625" style="127" customWidth="1"/>
    <col min="1040" max="1040" width="3" style="127" customWidth="1"/>
    <col min="1041" max="1041" width="3.6640625" style="127" customWidth="1"/>
    <col min="1042" max="1042" width="3.109375" style="127" customWidth="1"/>
    <col min="1043" max="1043" width="1.88671875" style="127" customWidth="1"/>
    <col min="1044" max="1045" width="2.21875" style="127" customWidth="1"/>
    <col min="1046" max="1046" width="7.21875" style="127" customWidth="1"/>
    <col min="1047" max="1281" width="8.88671875" style="127"/>
    <col min="1282" max="1282" width="2.44140625" style="127" customWidth="1"/>
    <col min="1283" max="1283" width="2.33203125" style="127" customWidth="1"/>
    <col min="1284" max="1284" width="1.109375" style="127" customWidth="1"/>
    <col min="1285" max="1285" width="22.6640625" style="127" customWidth="1"/>
    <col min="1286" max="1286" width="1.21875" style="127" customWidth="1"/>
    <col min="1287" max="1288" width="11.77734375" style="127" customWidth="1"/>
    <col min="1289" max="1289" width="1.77734375" style="127" customWidth="1"/>
    <col min="1290" max="1290" width="6.88671875" style="127" customWidth="1"/>
    <col min="1291" max="1291" width="4.44140625" style="127" customWidth="1"/>
    <col min="1292" max="1292" width="3.6640625" style="127" customWidth="1"/>
    <col min="1293" max="1293" width="0.77734375" style="127" customWidth="1"/>
    <col min="1294" max="1294" width="3.33203125" style="127" customWidth="1"/>
    <col min="1295" max="1295" width="3.6640625" style="127" customWidth="1"/>
    <col min="1296" max="1296" width="3" style="127" customWidth="1"/>
    <col min="1297" max="1297" width="3.6640625" style="127" customWidth="1"/>
    <col min="1298" max="1298" width="3.109375" style="127" customWidth="1"/>
    <col min="1299" max="1299" width="1.88671875" style="127" customWidth="1"/>
    <col min="1300" max="1301" width="2.21875" style="127" customWidth="1"/>
    <col min="1302" max="1302" width="7.21875" style="127" customWidth="1"/>
    <col min="1303" max="1537" width="8.88671875" style="127"/>
    <col min="1538" max="1538" width="2.44140625" style="127" customWidth="1"/>
    <col min="1539" max="1539" width="2.33203125" style="127" customWidth="1"/>
    <col min="1540" max="1540" width="1.109375" style="127" customWidth="1"/>
    <col min="1541" max="1541" width="22.6640625" style="127" customWidth="1"/>
    <col min="1542" max="1542" width="1.21875" style="127" customWidth="1"/>
    <col min="1543" max="1544" width="11.77734375" style="127" customWidth="1"/>
    <col min="1545" max="1545" width="1.77734375" style="127" customWidth="1"/>
    <col min="1546" max="1546" width="6.88671875" style="127" customWidth="1"/>
    <col min="1547" max="1547" width="4.44140625" style="127" customWidth="1"/>
    <col min="1548" max="1548" width="3.6640625" style="127" customWidth="1"/>
    <col min="1549" max="1549" width="0.77734375" style="127" customWidth="1"/>
    <col min="1550" max="1550" width="3.33203125" style="127" customWidth="1"/>
    <col min="1551" max="1551" width="3.6640625" style="127" customWidth="1"/>
    <col min="1552" max="1552" width="3" style="127" customWidth="1"/>
    <col min="1553" max="1553" width="3.6640625" style="127" customWidth="1"/>
    <col min="1554" max="1554" width="3.109375" style="127" customWidth="1"/>
    <col min="1555" max="1555" width="1.88671875" style="127" customWidth="1"/>
    <col min="1556" max="1557" width="2.21875" style="127" customWidth="1"/>
    <col min="1558" max="1558" width="7.21875" style="127" customWidth="1"/>
    <col min="1559" max="1793" width="8.88671875" style="127"/>
    <col min="1794" max="1794" width="2.44140625" style="127" customWidth="1"/>
    <col min="1795" max="1795" width="2.33203125" style="127" customWidth="1"/>
    <col min="1796" max="1796" width="1.109375" style="127" customWidth="1"/>
    <col min="1797" max="1797" width="22.6640625" style="127" customWidth="1"/>
    <col min="1798" max="1798" width="1.21875" style="127" customWidth="1"/>
    <col min="1799" max="1800" width="11.77734375" style="127" customWidth="1"/>
    <col min="1801" max="1801" width="1.77734375" style="127" customWidth="1"/>
    <col min="1802" max="1802" width="6.88671875" style="127" customWidth="1"/>
    <col min="1803" max="1803" width="4.44140625" style="127" customWidth="1"/>
    <col min="1804" max="1804" width="3.6640625" style="127" customWidth="1"/>
    <col min="1805" max="1805" width="0.77734375" style="127" customWidth="1"/>
    <col min="1806" max="1806" width="3.33203125" style="127" customWidth="1"/>
    <col min="1807" max="1807" width="3.6640625" style="127" customWidth="1"/>
    <col min="1808" max="1808" width="3" style="127" customWidth="1"/>
    <col min="1809" max="1809" width="3.6640625" style="127" customWidth="1"/>
    <col min="1810" max="1810" width="3.109375" style="127" customWidth="1"/>
    <col min="1811" max="1811" width="1.88671875" style="127" customWidth="1"/>
    <col min="1812" max="1813" width="2.21875" style="127" customWidth="1"/>
    <col min="1814" max="1814" width="7.21875" style="127" customWidth="1"/>
    <col min="1815" max="2049" width="8.88671875" style="127"/>
    <col min="2050" max="2050" width="2.44140625" style="127" customWidth="1"/>
    <col min="2051" max="2051" width="2.33203125" style="127" customWidth="1"/>
    <col min="2052" max="2052" width="1.109375" style="127" customWidth="1"/>
    <col min="2053" max="2053" width="22.6640625" style="127" customWidth="1"/>
    <col min="2054" max="2054" width="1.21875" style="127" customWidth="1"/>
    <col min="2055" max="2056" width="11.77734375" style="127" customWidth="1"/>
    <col min="2057" max="2057" width="1.77734375" style="127" customWidth="1"/>
    <col min="2058" max="2058" width="6.88671875" style="127" customWidth="1"/>
    <col min="2059" max="2059" width="4.44140625" style="127" customWidth="1"/>
    <col min="2060" max="2060" width="3.6640625" style="127" customWidth="1"/>
    <col min="2061" max="2061" width="0.77734375" style="127" customWidth="1"/>
    <col min="2062" max="2062" width="3.33203125" style="127" customWidth="1"/>
    <col min="2063" max="2063" width="3.6640625" style="127" customWidth="1"/>
    <col min="2064" max="2064" width="3" style="127" customWidth="1"/>
    <col min="2065" max="2065" width="3.6640625" style="127" customWidth="1"/>
    <col min="2066" max="2066" width="3.109375" style="127" customWidth="1"/>
    <col min="2067" max="2067" width="1.88671875" style="127" customWidth="1"/>
    <col min="2068" max="2069" width="2.21875" style="127" customWidth="1"/>
    <col min="2070" max="2070" width="7.21875" style="127" customWidth="1"/>
    <col min="2071" max="2305" width="8.88671875" style="127"/>
    <col min="2306" max="2306" width="2.44140625" style="127" customWidth="1"/>
    <col min="2307" max="2307" width="2.33203125" style="127" customWidth="1"/>
    <col min="2308" max="2308" width="1.109375" style="127" customWidth="1"/>
    <col min="2309" max="2309" width="22.6640625" style="127" customWidth="1"/>
    <col min="2310" max="2310" width="1.21875" style="127" customWidth="1"/>
    <col min="2311" max="2312" width="11.77734375" style="127" customWidth="1"/>
    <col min="2313" max="2313" width="1.77734375" style="127" customWidth="1"/>
    <col min="2314" max="2314" width="6.88671875" style="127" customWidth="1"/>
    <col min="2315" max="2315" width="4.44140625" style="127" customWidth="1"/>
    <col min="2316" max="2316" width="3.6640625" style="127" customWidth="1"/>
    <col min="2317" max="2317" width="0.77734375" style="127" customWidth="1"/>
    <col min="2318" max="2318" width="3.33203125" style="127" customWidth="1"/>
    <col min="2319" max="2319" width="3.6640625" style="127" customWidth="1"/>
    <col min="2320" max="2320" width="3" style="127" customWidth="1"/>
    <col min="2321" max="2321" width="3.6640625" style="127" customWidth="1"/>
    <col min="2322" max="2322" width="3.109375" style="127" customWidth="1"/>
    <col min="2323" max="2323" width="1.88671875" style="127" customWidth="1"/>
    <col min="2324" max="2325" width="2.21875" style="127" customWidth="1"/>
    <col min="2326" max="2326" width="7.21875" style="127" customWidth="1"/>
    <col min="2327" max="2561" width="8.88671875" style="127"/>
    <col min="2562" max="2562" width="2.44140625" style="127" customWidth="1"/>
    <col min="2563" max="2563" width="2.33203125" style="127" customWidth="1"/>
    <col min="2564" max="2564" width="1.109375" style="127" customWidth="1"/>
    <col min="2565" max="2565" width="22.6640625" style="127" customWidth="1"/>
    <col min="2566" max="2566" width="1.21875" style="127" customWidth="1"/>
    <col min="2567" max="2568" width="11.77734375" style="127" customWidth="1"/>
    <col min="2569" max="2569" width="1.77734375" style="127" customWidth="1"/>
    <col min="2570" max="2570" width="6.88671875" style="127" customWidth="1"/>
    <col min="2571" max="2571" width="4.44140625" style="127" customWidth="1"/>
    <col min="2572" max="2572" width="3.6640625" style="127" customWidth="1"/>
    <col min="2573" max="2573" width="0.77734375" style="127" customWidth="1"/>
    <col min="2574" max="2574" width="3.33203125" style="127" customWidth="1"/>
    <col min="2575" max="2575" width="3.6640625" style="127" customWidth="1"/>
    <col min="2576" max="2576" width="3" style="127" customWidth="1"/>
    <col min="2577" max="2577" width="3.6640625" style="127" customWidth="1"/>
    <col min="2578" max="2578" width="3.109375" style="127" customWidth="1"/>
    <col min="2579" max="2579" width="1.88671875" style="127" customWidth="1"/>
    <col min="2580" max="2581" width="2.21875" style="127" customWidth="1"/>
    <col min="2582" max="2582" width="7.21875" style="127" customWidth="1"/>
    <col min="2583" max="2817" width="8.88671875" style="127"/>
    <col min="2818" max="2818" width="2.44140625" style="127" customWidth="1"/>
    <col min="2819" max="2819" width="2.33203125" style="127" customWidth="1"/>
    <col min="2820" max="2820" width="1.109375" style="127" customWidth="1"/>
    <col min="2821" max="2821" width="22.6640625" style="127" customWidth="1"/>
    <col min="2822" max="2822" width="1.21875" style="127" customWidth="1"/>
    <col min="2823" max="2824" width="11.77734375" style="127" customWidth="1"/>
    <col min="2825" max="2825" width="1.77734375" style="127" customWidth="1"/>
    <col min="2826" max="2826" width="6.88671875" style="127" customWidth="1"/>
    <col min="2827" max="2827" width="4.44140625" style="127" customWidth="1"/>
    <col min="2828" max="2828" width="3.6640625" style="127" customWidth="1"/>
    <col min="2829" max="2829" width="0.77734375" style="127" customWidth="1"/>
    <col min="2830" max="2830" width="3.33203125" style="127" customWidth="1"/>
    <col min="2831" max="2831" width="3.6640625" style="127" customWidth="1"/>
    <col min="2832" max="2832" width="3" style="127" customWidth="1"/>
    <col min="2833" max="2833" width="3.6640625" style="127" customWidth="1"/>
    <col min="2834" max="2834" width="3.109375" style="127" customWidth="1"/>
    <col min="2835" max="2835" width="1.88671875" style="127" customWidth="1"/>
    <col min="2836" max="2837" width="2.21875" style="127" customWidth="1"/>
    <col min="2838" max="2838" width="7.21875" style="127" customWidth="1"/>
    <col min="2839" max="3073" width="8.88671875" style="127"/>
    <col min="3074" max="3074" width="2.44140625" style="127" customWidth="1"/>
    <col min="3075" max="3075" width="2.33203125" style="127" customWidth="1"/>
    <col min="3076" max="3076" width="1.109375" style="127" customWidth="1"/>
    <col min="3077" max="3077" width="22.6640625" style="127" customWidth="1"/>
    <col min="3078" max="3078" width="1.21875" style="127" customWidth="1"/>
    <col min="3079" max="3080" width="11.77734375" style="127" customWidth="1"/>
    <col min="3081" max="3081" width="1.77734375" style="127" customWidth="1"/>
    <col min="3082" max="3082" width="6.88671875" style="127" customWidth="1"/>
    <col min="3083" max="3083" width="4.44140625" style="127" customWidth="1"/>
    <col min="3084" max="3084" width="3.6640625" style="127" customWidth="1"/>
    <col min="3085" max="3085" width="0.77734375" style="127" customWidth="1"/>
    <col min="3086" max="3086" width="3.33203125" style="127" customWidth="1"/>
    <col min="3087" max="3087" width="3.6640625" style="127" customWidth="1"/>
    <col min="3088" max="3088" width="3" style="127" customWidth="1"/>
    <col min="3089" max="3089" width="3.6640625" style="127" customWidth="1"/>
    <col min="3090" max="3090" width="3.109375" style="127" customWidth="1"/>
    <col min="3091" max="3091" width="1.88671875" style="127" customWidth="1"/>
    <col min="3092" max="3093" width="2.21875" style="127" customWidth="1"/>
    <col min="3094" max="3094" width="7.21875" style="127" customWidth="1"/>
    <col min="3095" max="3329" width="8.88671875" style="127"/>
    <col min="3330" max="3330" width="2.44140625" style="127" customWidth="1"/>
    <col min="3331" max="3331" width="2.33203125" style="127" customWidth="1"/>
    <col min="3332" max="3332" width="1.109375" style="127" customWidth="1"/>
    <col min="3333" max="3333" width="22.6640625" style="127" customWidth="1"/>
    <col min="3334" max="3334" width="1.21875" style="127" customWidth="1"/>
    <col min="3335" max="3336" width="11.77734375" style="127" customWidth="1"/>
    <col min="3337" max="3337" width="1.77734375" style="127" customWidth="1"/>
    <col min="3338" max="3338" width="6.88671875" style="127" customWidth="1"/>
    <col min="3339" max="3339" width="4.44140625" style="127" customWidth="1"/>
    <col min="3340" max="3340" width="3.6640625" style="127" customWidth="1"/>
    <col min="3341" max="3341" width="0.77734375" style="127" customWidth="1"/>
    <col min="3342" max="3342" width="3.33203125" style="127" customWidth="1"/>
    <col min="3343" max="3343" width="3.6640625" style="127" customWidth="1"/>
    <col min="3344" max="3344" width="3" style="127" customWidth="1"/>
    <col min="3345" max="3345" width="3.6640625" style="127" customWidth="1"/>
    <col min="3346" max="3346" width="3.109375" style="127" customWidth="1"/>
    <col min="3347" max="3347" width="1.88671875" style="127" customWidth="1"/>
    <col min="3348" max="3349" width="2.21875" style="127" customWidth="1"/>
    <col min="3350" max="3350" width="7.21875" style="127" customWidth="1"/>
    <col min="3351" max="3585" width="8.88671875" style="127"/>
    <col min="3586" max="3586" width="2.44140625" style="127" customWidth="1"/>
    <col min="3587" max="3587" width="2.33203125" style="127" customWidth="1"/>
    <col min="3588" max="3588" width="1.109375" style="127" customWidth="1"/>
    <col min="3589" max="3589" width="22.6640625" style="127" customWidth="1"/>
    <col min="3590" max="3590" width="1.21875" style="127" customWidth="1"/>
    <col min="3591" max="3592" width="11.77734375" style="127" customWidth="1"/>
    <col min="3593" max="3593" width="1.77734375" style="127" customWidth="1"/>
    <col min="3594" max="3594" width="6.88671875" style="127" customWidth="1"/>
    <col min="3595" max="3595" width="4.44140625" style="127" customWidth="1"/>
    <col min="3596" max="3596" width="3.6640625" style="127" customWidth="1"/>
    <col min="3597" max="3597" width="0.77734375" style="127" customWidth="1"/>
    <col min="3598" max="3598" width="3.33203125" style="127" customWidth="1"/>
    <col min="3599" max="3599" width="3.6640625" style="127" customWidth="1"/>
    <col min="3600" max="3600" width="3" style="127" customWidth="1"/>
    <col min="3601" max="3601" width="3.6640625" style="127" customWidth="1"/>
    <col min="3602" max="3602" width="3.109375" style="127" customWidth="1"/>
    <col min="3603" max="3603" width="1.88671875" style="127" customWidth="1"/>
    <col min="3604" max="3605" width="2.21875" style="127" customWidth="1"/>
    <col min="3606" max="3606" width="7.21875" style="127" customWidth="1"/>
    <col min="3607" max="3841" width="8.88671875" style="127"/>
    <col min="3842" max="3842" width="2.44140625" style="127" customWidth="1"/>
    <col min="3843" max="3843" width="2.33203125" style="127" customWidth="1"/>
    <col min="3844" max="3844" width="1.109375" style="127" customWidth="1"/>
    <col min="3845" max="3845" width="22.6640625" style="127" customWidth="1"/>
    <col min="3846" max="3846" width="1.21875" style="127" customWidth="1"/>
    <col min="3847" max="3848" width="11.77734375" style="127" customWidth="1"/>
    <col min="3849" max="3849" width="1.77734375" style="127" customWidth="1"/>
    <col min="3850" max="3850" width="6.88671875" style="127" customWidth="1"/>
    <col min="3851" max="3851" width="4.44140625" style="127" customWidth="1"/>
    <col min="3852" max="3852" width="3.6640625" style="127" customWidth="1"/>
    <col min="3853" max="3853" width="0.77734375" style="127" customWidth="1"/>
    <col min="3854" max="3854" width="3.33203125" style="127" customWidth="1"/>
    <col min="3855" max="3855" width="3.6640625" style="127" customWidth="1"/>
    <col min="3856" max="3856" width="3" style="127" customWidth="1"/>
    <col min="3857" max="3857" width="3.6640625" style="127" customWidth="1"/>
    <col min="3858" max="3858" width="3.109375" style="127" customWidth="1"/>
    <col min="3859" max="3859" width="1.88671875" style="127" customWidth="1"/>
    <col min="3860" max="3861" width="2.21875" style="127" customWidth="1"/>
    <col min="3862" max="3862" width="7.21875" style="127" customWidth="1"/>
    <col min="3863" max="4097" width="8.88671875" style="127"/>
    <col min="4098" max="4098" width="2.44140625" style="127" customWidth="1"/>
    <col min="4099" max="4099" width="2.33203125" style="127" customWidth="1"/>
    <col min="4100" max="4100" width="1.109375" style="127" customWidth="1"/>
    <col min="4101" max="4101" width="22.6640625" style="127" customWidth="1"/>
    <col min="4102" max="4102" width="1.21875" style="127" customWidth="1"/>
    <col min="4103" max="4104" width="11.77734375" style="127" customWidth="1"/>
    <col min="4105" max="4105" width="1.77734375" style="127" customWidth="1"/>
    <col min="4106" max="4106" width="6.88671875" style="127" customWidth="1"/>
    <col min="4107" max="4107" width="4.44140625" style="127" customWidth="1"/>
    <col min="4108" max="4108" width="3.6640625" style="127" customWidth="1"/>
    <col min="4109" max="4109" width="0.77734375" style="127" customWidth="1"/>
    <col min="4110" max="4110" width="3.33203125" style="127" customWidth="1"/>
    <col min="4111" max="4111" width="3.6640625" style="127" customWidth="1"/>
    <col min="4112" max="4112" width="3" style="127" customWidth="1"/>
    <col min="4113" max="4113" width="3.6640625" style="127" customWidth="1"/>
    <col min="4114" max="4114" width="3.109375" style="127" customWidth="1"/>
    <col min="4115" max="4115" width="1.88671875" style="127" customWidth="1"/>
    <col min="4116" max="4117" width="2.21875" style="127" customWidth="1"/>
    <col min="4118" max="4118" width="7.21875" style="127" customWidth="1"/>
    <col min="4119" max="4353" width="8.88671875" style="127"/>
    <col min="4354" max="4354" width="2.44140625" style="127" customWidth="1"/>
    <col min="4355" max="4355" width="2.33203125" style="127" customWidth="1"/>
    <col min="4356" max="4356" width="1.109375" style="127" customWidth="1"/>
    <col min="4357" max="4357" width="22.6640625" style="127" customWidth="1"/>
    <col min="4358" max="4358" width="1.21875" style="127" customWidth="1"/>
    <col min="4359" max="4360" width="11.77734375" style="127" customWidth="1"/>
    <col min="4361" max="4361" width="1.77734375" style="127" customWidth="1"/>
    <col min="4362" max="4362" width="6.88671875" style="127" customWidth="1"/>
    <col min="4363" max="4363" width="4.44140625" style="127" customWidth="1"/>
    <col min="4364" max="4364" width="3.6640625" style="127" customWidth="1"/>
    <col min="4365" max="4365" width="0.77734375" style="127" customWidth="1"/>
    <col min="4366" max="4366" width="3.33203125" style="127" customWidth="1"/>
    <col min="4367" max="4367" width="3.6640625" style="127" customWidth="1"/>
    <col min="4368" max="4368" width="3" style="127" customWidth="1"/>
    <col min="4369" max="4369" width="3.6640625" style="127" customWidth="1"/>
    <col min="4370" max="4370" width="3.109375" style="127" customWidth="1"/>
    <col min="4371" max="4371" width="1.88671875" style="127" customWidth="1"/>
    <col min="4372" max="4373" width="2.21875" style="127" customWidth="1"/>
    <col min="4374" max="4374" width="7.21875" style="127" customWidth="1"/>
    <col min="4375" max="4609" width="8.88671875" style="127"/>
    <col min="4610" max="4610" width="2.44140625" style="127" customWidth="1"/>
    <col min="4611" max="4611" width="2.33203125" style="127" customWidth="1"/>
    <col min="4612" max="4612" width="1.109375" style="127" customWidth="1"/>
    <col min="4613" max="4613" width="22.6640625" style="127" customWidth="1"/>
    <col min="4614" max="4614" width="1.21875" style="127" customWidth="1"/>
    <col min="4615" max="4616" width="11.77734375" style="127" customWidth="1"/>
    <col min="4617" max="4617" width="1.77734375" style="127" customWidth="1"/>
    <col min="4618" max="4618" width="6.88671875" style="127" customWidth="1"/>
    <col min="4619" max="4619" width="4.44140625" style="127" customWidth="1"/>
    <col min="4620" max="4620" width="3.6640625" style="127" customWidth="1"/>
    <col min="4621" max="4621" width="0.77734375" style="127" customWidth="1"/>
    <col min="4622" max="4622" width="3.33203125" style="127" customWidth="1"/>
    <col min="4623" max="4623" width="3.6640625" style="127" customWidth="1"/>
    <col min="4624" max="4624" width="3" style="127" customWidth="1"/>
    <col min="4625" max="4625" width="3.6640625" style="127" customWidth="1"/>
    <col min="4626" max="4626" width="3.109375" style="127" customWidth="1"/>
    <col min="4627" max="4627" width="1.88671875" style="127" customWidth="1"/>
    <col min="4628" max="4629" width="2.21875" style="127" customWidth="1"/>
    <col min="4630" max="4630" width="7.21875" style="127" customWidth="1"/>
    <col min="4631" max="4865" width="8.88671875" style="127"/>
    <col min="4866" max="4866" width="2.44140625" style="127" customWidth="1"/>
    <col min="4867" max="4867" width="2.33203125" style="127" customWidth="1"/>
    <col min="4868" max="4868" width="1.109375" style="127" customWidth="1"/>
    <col min="4869" max="4869" width="22.6640625" style="127" customWidth="1"/>
    <col min="4870" max="4870" width="1.21875" style="127" customWidth="1"/>
    <col min="4871" max="4872" width="11.77734375" style="127" customWidth="1"/>
    <col min="4873" max="4873" width="1.77734375" style="127" customWidth="1"/>
    <col min="4874" max="4874" width="6.88671875" style="127" customWidth="1"/>
    <col min="4875" max="4875" width="4.44140625" style="127" customWidth="1"/>
    <col min="4876" max="4876" width="3.6640625" style="127" customWidth="1"/>
    <col min="4877" max="4877" width="0.77734375" style="127" customWidth="1"/>
    <col min="4878" max="4878" width="3.33203125" style="127" customWidth="1"/>
    <col min="4879" max="4879" width="3.6640625" style="127" customWidth="1"/>
    <col min="4880" max="4880" width="3" style="127" customWidth="1"/>
    <col min="4881" max="4881" width="3.6640625" style="127" customWidth="1"/>
    <col min="4882" max="4882" width="3.109375" style="127" customWidth="1"/>
    <col min="4883" max="4883" width="1.88671875" style="127" customWidth="1"/>
    <col min="4884" max="4885" width="2.21875" style="127" customWidth="1"/>
    <col min="4886" max="4886" width="7.21875" style="127" customWidth="1"/>
    <col min="4887" max="5121" width="8.88671875" style="127"/>
    <col min="5122" max="5122" width="2.44140625" style="127" customWidth="1"/>
    <col min="5123" max="5123" width="2.33203125" style="127" customWidth="1"/>
    <col min="5124" max="5124" width="1.109375" style="127" customWidth="1"/>
    <col min="5125" max="5125" width="22.6640625" style="127" customWidth="1"/>
    <col min="5126" max="5126" width="1.21875" style="127" customWidth="1"/>
    <col min="5127" max="5128" width="11.77734375" style="127" customWidth="1"/>
    <col min="5129" max="5129" width="1.77734375" style="127" customWidth="1"/>
    <col min="5130" max="5130" width="6.88671875" style="127" customWidth="1"/>
    <col min="5131" max="5131" width="4.44140625" style="127" customWidth="1"/>
    <col min="5132" max="5132" width="3.6640625" style="127" customWidth="1"/>
    <col min="5133" max="5133" width="0.77734375" style="127" customWidth="1"/>
    <col min="5134" max="5134" width="3.33203125" style="127" customWidth="1"/>
    <col min="5135" max="5135" width="3.6640625" style="127" customWidth="1"/>
    <col min="5136" max="5136" width="3" style="127" customWidth="1"/>
    <col min="5137" max="5137" width="3.6640625" style="127" customWidth="1"/>
    <col min="5138" max="5138" width="3.109375" style="127" customWidth="1"/>
    <col min="5139" max="5139" width="1.88671875" style="127" customWidth="1"/>
    <col min="5140" max="5141" width="2.21875" style="127" customWidth="1"/>
    <col min="5142" max="5142" width="7.21875" style="127" customWidth="1"/>
    <col min="5143" max="5377" width="8.88671875" style="127"/>
    <col min="5378" max="5378" width="2.44140625" style="127" customWidth="1"/>
    <col min="5379" max="5379" width="2.33203125" style="127" customWidth="1"/>
    <col min="5380" max="5380" width="1.109375" style="127" customWidth="1"/>
    <col min="5381" max="5381" width="22.6640625" style="127" customWidth="1"/>
    <col min="5382" max="5382" width="1.21875" style="127" customWidth="1"/>
    <col min="5383" max="5384" width="11.77734375" style="127" customWidth="1"/>
    <col min="5385" max="5385" width="1.77734375" style="127" customWidth="1"/>
    <col min="5386" max="5386" width="6.88671875" style="127" customWidth="1"/>
    <col min="5387" max="5387" width="4.44140625" style="127" customWidth="1"/>
    <col min="5388" max="5388" width="3.6640625" style="127" customWidth="1"/>
    <col min="5389" max="5389" width="0.77734375" style="127" customWidth="1"/>
    <col min="5390" max="5390" width="3.33203125" style="127" customWidth="1"/>
    <col min="5391" max="5391" width="3.6640625" style="127" customWidth="1"/>
    <col min="5392" max="5392" width="3" style="127" customWidth="1"/>
    <col min="5393" max="5393" width="3.6640625" style="127" customWidth="1"/>
    <col min="5394" max="5394" width="3.109375" style="127" customWidth="1"/>
    <col min="5395" max="5395" width="1.88671875" style="127" customWidth="1"/>
    <col min="5396" max="5397" width="2.21875" style="127" customWidth="1"/>
    <col min="5398" max="5398" width="7.21875" style="127" customWidth="1"/>
    <col min="5399" max="5633" width="8.88671875" style="127"/>
    <col min="5634" max="5634" width="2.44140625" style="127" customWidth="1"/>
    <col min="5635" max="5635" width="2.33203125" style="127" customWidth="1"/>
    <col min="5636" max="5636" width="1.109375" style="127" customWidth="1"/>
    <col min="5637" max="5637" width="22.6640625" style="127" customWidth="1"/>
    <col min="5638" max="5638" width="1.21875" style="127" customWidth="1"/>
    <col min="5639" max="5640" width="11.77734375" style="127" customWidth="1"/>
    <col min="5641" max="5641" width="1.77734375" style="127" customWidth="1"/>
    <col min="5642" max="5642" width="6.88671875" style="127" customWidth="1"/>
    <col min="5643" max="5643" width="4.44140625" style="127" customWidth="1"/>
    <col min="5644" max="5644" width="3.6640625" style="127" customWidth="1"/>
    <col min="5645" max="5645" width="0.77734375" style="127" customWidth="1"/>
    <col min="5646" max="5646" width="3.33203125" style="127" customWidth="1"/>
    <col min="5647" max="5647" width="3.6640625" style="127" customWidth="1"/>
    <col min="5648" max="5648" width="3" style="127" customWidth="1"/>
    <col min="5649" max="5649" width="3.6640625" style="127" customWidth="1"/>
    <col min="5650" max="5650" width="3.109375" style="127" customWidth="1"/>
    <col min="5651" max="5651" width="1.88671875" style="127" customWidth="1"/>
    <col min="5652" max="5653" width="2.21875" style="127" customWidth="1"/>
    <col min="5654" max="5654" width="7.21875" style="127" customWidth="1"/>
    <col min="5655" max="5889" width="8.88671875" style="127"/>
    <col min="5890" max="5890" width="2.44140625" style="127" customWidth="1"/>
    <col min="5891" max="5891" width="2.33203125" style="127" customWidth="1"/>
    <col min="5892" max="5892" width="1.109375" style="127" customWidth="1"/>
    <col min="5893" max="5893" width="22.6640625" style="127" customWidth="1"/>
    <col min="5894" max="5894" width="1.21875" style="127" customWidth="1"/>
    <col min="5895" max="5896" width="11.77734375" style="127" customWidth="1"/>
    <col min="5897" max="5897" width="1.77734375" style="127" customWidth="1"/>
    <col min="5898" max="5898" width="6.88671875" style="127" customWidth="1"/>
    <col min="5899" max="5899" width="4.44140625" style="127" customWidth="1"/>
    <col min="5900" max="5900" width="3.6640625" style="127" customWidth="1"/>
    <col min="5901" max="5901" width="0.77734375" style="127" customWidth="1"/>
    <col min="5902" max="5902" width="3.33203125" style="127" customWidth="1"/>
    <col min="5903" max="5903" width="3.6640625" style="127" customWidth="1"/>
    <col min="5904" max="5904" width="3" style="127" customWidth="1"/>
    <col min="5905" max="5905" width="3.6640625" style="127" customWidth="1"/>
    <col min="5906" max="5906" width="3.109375" style="127" customWidth="1"/>
    <col min="5907" max="5907" width="1.88671875" style="127" customWidth="1"/>
    <col min="5908" max="5909" width="2.21875" style="127" customWidth="1"/>
    <col min="5910" max="5910" width="7.21875" style="127" customWidth="1"/>
    <col min="5911" max="6145" width="8.88671875" style="127"/>
    <col min="6146" max="6146" width="2.44140625" style="127" customWidth="1"/>
    <col min="6147" max="6147" width="2.33203125" style="127" customWidth="1"/>
    <col min="6148" max="6148" width="1.109375" style="127" customWidth="1"/>
    <col min="6149" max="6149" width="22.6640625" style="127" customWidth="1"/>
    <col min="6150" max="6150" width="1.21875" style="127" customWidth="1"/>
    <col min="6151" max="6152" width="11.77734375" style="127" customWidth="1"/>
    <col min="6153" max="6153" width="1.77734375" style="127" customWidth="1"/>
    <col min="6154" max="6154" width="6.88671875" style="127" customWidth="1"/>
    <col min="6155" max="6155" width="4.44140625" style="127" customWidth="1"/>
    <col min="6156" max="6156" width="3.6640625" style="127" customWidth="1"/>
    <col min="6157" max="6157" width="0.77734375" style="127" customWidth="1"/>
    <col min="6158" max="6158" width="3.33203125" style="127" customWidth="1"/>
    <col min="6159" max="6159" width="3.6640625" style="127" customWidth="1"/>
    <col min="6160" max="6160" width="3" style="127" customWidth="1"/>
    <col min="6161" max="6161" width="3.6640625" style="127" customWidth="1"/>
    <col min="6162" max="6162" width="3.109375" style="127" customWidth="1"/>
    <col min="6163" max="6163" width="1.88671875" style="127" customWidth="1"/>
    <col min="6164" max="6165" width="2.21875" style="127" customWidth="1"/>
    <col min="6166" max="6166" width="7.21875" style="127" customWidth="1"/>
    <col min="6167" max="6401" width="8.88671875" style="127"/>
    <col min="6402" max="6402" width="2.44140625" style="127" customWidth="1"/>
    <col min="6403" max="6403" width="2.33203125" style="127" customWidth="1"/>
    <col min="6404" max="6404" width="1.109375" style="127" customWidth="1"/>
    <col min="6405" max="6405" width="22.6640625" style="127" customWidth="1"/>
    <col min="6406" max="6406" width="1.21875" style="127" customWidth="1"/>
    <col min="6407" max="6408" width="11.77734375" style="127" customWidth="1"/>
    <col min="6409" max="6409" width="1.77734375" style="127" customWidth="1"/>
    <col min="6410" max="6410" width="6.88671875" style="127" customWidth="1"/>
    <col min="6411" max="6411" width="4.44140625" style="127" customWidth="1"/>
    <col min="6412" max="6412" width="3.6640625" style="127" customWidth="1"/>
    <col min="6413" max="6413" width="0.77734375" style="127" customWidth="1"/>
    <col min="6414" max="6414" width="3.33203125" style="127" customWidth="1"/>
    <col min="6415" max="6415" width="3.6640625" style="127" customWidth="1"/>
    <col min="6416" max="6416" width="3" style="127" customWidth="1"/>
    <col min="6417" max="6417" width="3.6640625" style="127" customWidth="1"/>
    <col min="6418" max="6418" width="3.109375" style="127" customWidth="1"/>
    <col min="6419" max="6419" width="1.88671875" style="127" customWidth="1"/>
    <col min="6420" max="6421" width="2.21875" style="127" customWidth="1"/>
    <col min="6422" max="6422" width="7.21875" style="127" customWidth="1"/>
    <col min="6423" max="6657" width="8.88671875" style="127"/>
    <col min="6658" max="6658" width="2.44140625" style="127" customWidth="1"/>
    <col min="6659" max="6659" width="2.33203125" style="127" customWidth="1"/>
    <col min="6660" max="6660" width="1.109375" style="127" customWidth="1"/>
    <col min="6661" max="6661" width="22.6640625" style="127" customWidth="1"/>
    <col min="6662" max="6662" width="1.21875" style="127" customWidth="1"/>
    <col min="6663" max="6664" width="11.77734375" style="127" customWidth="1"/>
    <col min="6665" max="6665" width="1.77734375" style="127" customWidth="1"/>
    <col min="6666" max="6666" width="6.88671875" style="127" customWidth="1"/>
    <col min="6667" max="6667" width="4.44140625" style="127" customWidth="1"/>
    <col min="6668" max="6668" width="3.6640625" style="127" customWidth="1"/>
    <col min="6669" max="6669" width="0.77734375" style="127" customWidth="1"/>
    <col min="6670" max="6670" width="3.33203125" style="127" customWidth="1"/>
    <col min="6671" max="6671" width="3.6640625" style="127" customWidth="1"/>
    <col min="6672" max="6672" width="3" style="127" customWidth="1"/>
    <col min="6673" max="6673" width="3.6640625" style="127" customWidth="1"/>
    <col min="6674" max="6674" width="3.109375" style="127" customWidth="1"/>
    <col min="6675" max="6675" width="1.88671875" style="127" customWidth="1"/>
    <col min="6676" max="6677" width="2.21875" style="127" customWidth="1"/>
    <col min="6678" max="6678" width="7.21875" style="127" customWidth="1"/>
    <col min="6679" max="6913" width="8.88671875" style="127"/>
    <col min="6914" max="6914" width="2.44140625" style="127" customWidth="1"/>
    <col min="6915" max="6915" width="2.33203125" style="127" customWidth="1"/>
    <col min="6916" max="6916" width="1.109375" style="127" customWidth="1"/>
    <col min="6917" max="6917" width="22.6640625" style="127" customWidth="1"/>
    <col min="6918" max="6918" width="1.21875" style="127" customWidth="1"/>
    <col min="6919" max="6920" width="11.77734375" style="127" customWidth="1"/>
    <col min="6921" max="6921" width="1.77734375" style="127" customWidth="1"/>
    <col min="6922" max="6922" width="6.88671875" style="127" customWidth="1"/>
    <col min="6923" max="6923" width="4.44140625" style="127" customWidth="1"/>
    <col min="6924" max="6924" width="3.6640625" style="127" customWidth="1"/>
    <col min="6925" max="6925" width="0.77734375" style="127" customWidth="1"/>
    <col min="6926" max="6926" width="3.33203125" style="127" customWidth="1"/>
    <col min="6927" max="6927" width="3.6640625" style="127" customWidth="1"/>
    <col min="6928" max="6928" width="3" style="127" customWidth="1"/>
    <col min="6929" max="6929" width="3.6640625" style="127" customWidth="1"/>
    <col min="6930" max="6930" width="3.109375" style="127" customWidth="1"/>
    <col min="6931" max="6931" width="1.88671875" style="127" customWidth="1"/>
    <col min="6932" max="6933" width="2.21875" style="127" customWidth="1"/>
    <col min="6934" max="6934" width="7.21875" style="127" customWidth="1"/>
    <col min="6935" max="7169" width="8.88671875" style="127"/>
    <col min="7170" max="7170" width="2.44140625" style="127" customWidth="1"/>
    <col min="7171" max="7171" width="2.33203125" style="127" customWidth="1"/>
    <col min="7172" max="7172" width="1.109375" style="127" customWidth="1"/>
    <col min="7173" max="7173" width="22.6640625" style="127" customWidth="1"/>
    <col min="7174" max="7174" width="1.21875" style="127" customWidth="1"/>
    <col min="7175" max="7176" width="11.77734375" style="127" customWidth="1"/>
    <col min="7177" max="7177" width="1.77734375" style="127" customWidth="1"/>
    <col min="7178" max="7178" width="6.88671875" style="127" customWidth="1"/>
    <col min="7179" max="7179" width="4.44140625" style="127" customWidth="1"/>
    <col min="7180" max="7180" width="3.6640625" style="127" customWidth="1"/>
    <col min="7181" max="7181" width="0.77734375" style="127" customWidth="1"/>
    <col min="7182" max="7182" width="3.33203125" style="127" customWidth="1"/>
    <col min="7183" max="7183" width="3.6640625" style="127" customWidth="1"/>
    <col min="7184" max="7184" width="3" style="127" customWidth="1"/>
    <col min="7185" max="7185" width="3.6640625" style="127" customWidth="1"/>
    <col min="7186" max="7186" width="3.109375" style="127" customWidth="1"/>
    <col min="7187" max="7187" width="1.88671875" style="127" customWidth="1"/>
    <col min="7188" max="7189" width="2.21875" style="127" customWidth="1"/>
    <col min="7190" max="7190" width="7.21875" style="127" customWidth="1"/>
    <col min="7191" max="7425" width="8.88671875" style="127"/>
    <col min="7426" max="7426" width="2.44140625" style="127" customWidth="1"/>
    <col min="7427" max="7427" width="2.33203125" style="127" customWidth="1"/>
    <col min="7428" max="7428" width="1.109375" style="127" customWidth="1"/>
    <col min="7429" max="7429" width="22.6640625" style="127" customWidth="1"/>
    <col min="7430" max="7430" width="1.21875" style="127" customWidth="1"/>
    <col min="7431" max="7432" width="11.77734375" style="127" customWidth="1"/>
    <col min="7433" max="7433" width="1.77734375" style="127" customWidth="1"/>
    <col min="7434" max="7434" width="6.88671875" style="127" customWidth="1"/>
    <col min="7435" max="7435" width="4.44140625" style="127" customWidth="1"/>
    <col min="7436" max="7436" width="3.6640625" style="127" customWidth="1"/>
    <col min="7437" max="7437" width="0.77734375" style="127" customWidth="1"/>
    <col min="7438" max="7438" width="3.33203125" style="127" customWidth="1"/>
    <col min="7439" max="7439" width="3.6640625" style="127" customWidth="1"/>
    <col min="7440" max="7440" width="3" style="127" customWidth="1"/>
    <col min="7441" max="7441" width="3.6640625" style="127" customWidth="1"/>
    <col min="7442" max="7442" width="3.109375" style="127" customWidth="1"/>
    <col min="7443" max="7443" width="1.88671875" style="127" customWidth="1"/>
    <col min="7444" max="7445" width="2.21875" style="127" customWidth="1"/>
    <col min="7446" max="7446" width="7.21875" style="127" customWidth="1"/>
    <col min="7447" max="7681" width="8.88671875" style="127"/>
    <col min="7682" max="7682" width="2.44140625" style="127" customWidth="1"/>
    <col min="7683" max="7683" width="2.33203125" style="127" customWidth="1"/>
    <col min="7684" max="7684" width="1.109375" style="127" customWidth="1"/>
    <col min="7685" max="7685" width="22.6640625" style="127" customWidth="1"/>
    <col min="7686" max="7686" width="1.21875" style="127" customWidth="1"/>
    <col min="7687" max="7688" width="11.77734375" style="127" customWidth="1"/>
    <col min="7689" max="7689" width="1.77734375" style="127" customWidth="1"/>
    <col min="7690" max="7690" width="6.88671875" style="127" customWidth="1"/>
    <col min="7691" max="7691" width="4.44140625" style="127" customWidth="1"/>
    <col min="7692" max="7692" width="3.6640625" style="127" customWidth="1"/>
    <col min="7693" max="7693" width="0.77734375" style="127" customWidth="1"/>
    <col min="7694" max="7694" width="3.33203125" style="127" customWidth="1"/>
    <col min="7695" max="7695" width="3.6640625" style="127" customWidth="1"/>
    <col min="7696" max="7696" width="3" style="127" customWidth="1"/>
    <col min="7697" max="7697" width="3.6640625" style="127" customWidth="1"/>
    <col min="7698" max="7698" width="3.109375" style="127" customWidth="1"/>
    <col min="7699" max="7699" width="1.88671875" style="127" customWidth="1"/>
    <col min="7700" max="7701" width="2.21875" style="127" customWidth="1"/>
    <col min="7702" max="7702" width="7.21875" style="127" customWidth="1"/>
    <col min="7703" max="7937" width="8.88671875" style="127"/>
    <col min="7938" max="7938" width="2.44140625" style="127" customWidth="1"/>
    <col min="7939" max="7939" width="2.33203125" style="127" customWidth="1"/>
    <col min="7940" max="7940" width="1.109375" style="127" customWidth="1"/>
    <col min="7941" max="7941" width="22.6640625" style="127" customWidth="1"/>
    <col min="7942" max="7942" width="1.21875" style="127" customWidth="1"/>
    <col min="7943" max="7944" width="11.77734375" style="127" customWidth="1"/>
    <col min="7945" max="7945" width="1.77734375" style="127" customWidth="1"/>
    <col min="7946" max="7946" width="6.88671875" style="127" customWidth="1"/>
    <col min="7947" max="7947" width="4.44140625" style="127" customWidth="1"/>
    <col min="7948" max="7948" width="3.6640625" style="127" customWidth="1"/>
    <col min="7949" max="7949" width="0.77734375" style="127" customWidth="1"/>
    <col min="7950" max="7950" width="3.33203125" style="127" customWidth="1"/>
    <col min="7951" max="7951" width="3.6640625" style="127" customWidth="1"/>
    <col min="7952" max="7952" width="3" style="127" customWidth="1"/>
    <col min="7953" max="7953" width="3.6640625" style="127" customWidth="1"/>
    <col min="7954" max="7954" width="3.109375" style="127" customWidth="1"/>
    <col min="7955" max="7955" width="1.88671875" style="127" customWidth="1"/>
    <col min="7956" max="7957" width="2.21875" style="127" customWidth="1"/>
    <col min="7958" max="7958" width="7.21875" style="127" customWidth="1"/>
    <col min="7959" max="8193" width="8.88671875" style="127"/>
    <col min="8194" max="8194" width="2.44140625" style="127" customWidth="1"/>
    <col min="8195" max="8195" width="2.33203125" style="127" customWidth="1"/>
    <col min="8196" max="8196" width="1.109375" style="127" customWidth="1"/>
    <col min="8197" max="8197" width="22.6640625" style="127" customWidth="1"/>
    <col min="8198" max="8198" width="1.21875" style="127" customWidth="1"/>
    <col min="8199" max="8200" width="11.77734375" style="127" customWidth="1"/>
    <col min="8201" max="8201" width="1.77734375" style="127" customWidth="1"/>
    <col min="8202" max="8202" width="6.88671875" style="127" customWidth="1"/>
    <col min="8203" max="8203" width="4.44140625" style="127" customWidth="1"/>
    <col min="8204" max="8204" width="3.6640625" style="127" customWidth="1"/>
    <col min="8205" max="8205" width="0.77734375" style="127" customWidth="1"/>
    <col min="8206" max="8206" width="3.33203125" style="127" customWidth="1"/>
    <col min="8207" max="8207" width="3.6640625" style="127" customWidth="1"/>
    <col min="8208" max="8208" width="3" style="127" customWidth="1"/>
    <col min="8209" max="8209" width="3.6640625" style="127" customWidth="1"/>
    <col min="8210" max="8210" width="3.109375" style="127" customWidth="1"/>
    <col min="8211" max="8211" width="1.88671875" style="127" customWidth="1"/>
    <col min="8212" max="8213" width="2.21875" style="127" customWidth="1"/>
    <col min="8214" max="8214" width="7.21875" style="127" customWidth="1"/>
    <col min="8215" max="8449" width="8.88671875" style="127"/>
    <col min="8450" max="8450" width="2.44140625" style="127" customWidth="1"/>
    <col min="8451" max="8451" width="2.33203125" style="127" customWidth="1"/>
    <col min="8452" max="8452" width="1.109375" style="127" customWidth="1"/>
    <col min="8453" max="8453" width="22.6640625" style="127" customWidth="1"/>
    <col min="8454" max="8454" width="1.21875" style="127" customWidth="1"/>
    <col min="8455" max="8456" width="11.77734375" style="127" customWidth="1"/>
    <col min="8457" max="8457" width="1.77734375" style="127" customWidth="1"/>
    <col min="8458" max="8458" width="6.88671875" style="127" customWidth="1"/>
    <col min="8459" max="8459" width="4.44140625" style="127" customWidth="1"/>
    <col min="8460" max="8460" width="3.6640625" style="127" customWidth="1"/>
    <col min="8461" max="8461" width="0.77734375" style="127" customWidth="1"/>
    <col min="8462" max="8462" width="3.33203125" style="127" customWidth="1"/>
    <col min="8463" max="8463" width="3.6640625" style="127" customWidth="1"/>
    <col min="8464" max="8464" width="3" style="127" customWidth="1"/>
    <col min="8465" max="8465" width="3.6640625" style="127" customWidth="1"/>
    <col min="8466" max="8466" width="3.109375" style="127" customWidth="1"/>
    <col min="8467" max="8467" width="1.88671875" style="127" customWidth="1"/>
    <col min="8468" max="8469" width="2.21875" style="127" customWidth="1"/>
    <col min="8470" max="8470" width="7.21875" style="127" customWidth="1"/>
    <col min="8471" max="8705" width="8.88671875" style="127"/>
    <col min="8706" max="8706" width="2.44140625" style="127" customWidth="1"/>
    <col min="8707" max="8707" width="2.33203125" style="127" customWidth="1"/>
    <col min="8708" max="8708" width="1.109375" style="127" customWidth="1"/>
    <col min="8709" max="8709" width="22.6640625" style="127" customWidth="1"/>
    <col min="8710" max="8710" width="1.21875" style="127" customWidth="1"/>
    <col min="8711" max="8712" width="11.77734375" style="127" customWidth="1"/>
    <col min="8713" max="8713" width="1.77734375" style="127" customWidth="1"/>
    <col min="8714" max="8714" width="6.88671875" style="127" customWidth="1"/>
    <col min="8715" max="8715" width="4.44140625" style="127" customWidth="1"/>
    <col min="8716" max="8716" width="3.6640625" style="127" customWidth="1"/>
    <col min="8717" max="8717" width="0.77734375" style="127" customWidth="1"/>
    <col min="8718" max="8718" width="3.33203125" style="127" customWidth="1"/>
    <col min="8719" max="8719" width="3.6640625" style="127" customWidth="1"/>
    <col min="8720" max="8720" width="3" style="127" customWidth="1"/>
    <col min="8721" max="8721" width="3.6640625" style="127" customWidth="1"/>
    <col min="8722" max="8722" width="3.109375" style="127" customWidth="1"/>
    <col min="8723" max="8723" width="1.88671875" style="127" customWidth="1"/>
    <col min="8724" max="8725" width="2.21875" style="127" customWidth="1"/>
    <col min="8726" max="8726" width="7.21875" style="127" customWidth="1"/>
    <col min="8727" max="8961" width="8.88671875" style="127"/>
    <col min="8962" max="8962" width="2.44140625" style="127" customWidth="1"/>
    <col min="8963" max="8963" width="2.33203125" style="127" customWidth="1"/>
    <col min="8964" max="8964" width="1.109375" style="127" customWidth="1"/>
    <col min="8965" max="8965" width="22.6640625" style="127" customWidth="1"/>
    <col min="8966" max="8966" width="1.21875" style="127" customWidth="1"/>
    <col min="8967" max="8968" width="11.77734375" style="127" customWidth="1"/>
    <col min="8969" max="8969" width="1.77734375" style="127" customWidth="1"/>
    <col min="8970" max="8970" width="6.88671875" style="127" customWidth="1"/>
    <col min="8971" max="8971" width="4.44140625" style="127" customWidth="1"/>
    <col min="8972" max="8972" width="3.6640625" style="127" customWidth="1"/>
    <col min="8973" max="8973" width="0.77734375" style="127" customWidth="1"/>
    <col min="8974" max="8974" width="3.33203125" style="127" customWidth="1"/>
    <col min="8975" max="8975" width="3.6640625" style="127" customWidth="1"/>
    <col min="8976" max="8976" width="3" style="127" customWidth="1"/>
    <col min="8977" max="8977" width="3.6640625" style="127" customWidth="1"/>
    <col min="8978" max="8978" width="3.109375" style="127" customWidth="1"/>
    <col min="8979" max="8979" width="1.88671875" style="127" customWidth="1"/>
    <col min="8980" max="8981" width="2.21875" style="127" customWidth="1"/>
    <col min="8982" max="8982" width="7.21875" style="127" customWidth="1"/>
    <col min="8983" max="9217" width="8.88671875" style="127"/>
    <col min="9218" max="9218" width="2.44140625" style="127" customWidth="1"/>
    <col min="9219" max="9219" width="2.33203125" style="127" customWidth="1"/>
    <col min="9220" max="9220" width="1.109375" style="127" customWidth="1"/>
    <col min="9221" max="9221" width="22.6640625" style="127" customWidth="1"/>
    <col min="9222" max="9222" width="1.21875" style="127" customWidth="1"/>
    <col min="9223" max="9224" width="11.77734375" style="127" customWidth="1"/>
    <col min="9225" max="9225" width="1.77734375" style="127" customWidth="1"/>
    <col min="9226" max="9226" width="6.88671875" style="127" customWidth="1"/>
    <col min="9227" max="9227" width="4.44140625" style="127" customWidth="1"/>
    <col min="9228" max="9228" width="3.6640625" style="127" customWidth="1"/>
    <col min="9229" max="9229" width="0.77734375" style="127" customWidth="1"/>
    <col min="9230" max="9230" width="3.33203125" style="127" customWidth="1"/>
    <col min="9231" max="9231" width="3.6640625" style="127" customWidth="1"/>
    <col min="9232" max="9232" width="3" style="127" customWidth="1"/>
    <col min="9233" max="9233" width="3.6640625" style="127" customWidth="1"/>
    <col min="9234" max="9234" width="3.109375" style="127" customWidth="1"/>
    <col min="9235" max="9235" width="1.88671875" style="127" customWidth="1"/>
    <col min="9236" max="9237" width="2.21875" style="127" customWidth="1"/>
    <col min="9238" max="9238" width="7.21875" style="127" customWidth="1"/>
    <col min="9239" max="9473" width="8.88671875" style="127"/>
    <col min="9474" max="9474" width="2.44140625" style="127" customWidth="1"/>
    <col min="9475" max="9475" width="2.33203125" style="127" customWidth="1"/>
    <col min="9476" max="9476" width="1.109375" style="127" customWidth="1"/>
    <col min="9477" max="9477" width="22.6640625" style="127" customWidth="1"/>
    <col min="9478" max="9478" width="1.21875" style="127" customWidth="1"/>
    <col min="9479" max="9480" width="11.77734375" style="127" customWidth="1"/>
    <col min="9481" max="9481" width="1.77734375" style="127" customWidth="1"/>
    <col min="9482" max="9482" width="6.88671875" style="127" customWidth="1"/>
    <col min="9483" max="9483" width="4.44140625" style="127" customWidth="1"/>
    <col min="9484" max="9484" width="3.6640625" style="127" customWidth="1"/>
    <col min="9485" max="9485" width="0.77734375" style="127" customWidth="1"/>
    <col min="9486" max="9486" width="3.33203125" style="127" customWidth="1"/>
    <col min="9487" max="9487" width="3.6640625" style="127" customWidth="1"/>
    <col min="9488" max="9488" width="3" style="127" customWidth="1"/>
    <col min="9489" max="9489" width="3.6640625" style="127" customWidth="1"/>
    <col min="9490" max="9490" width="3.109375" style="127" customWidth="1"/>
    <col min="9491" max="9491" width="1.88671875" style="127" customWidth="1"/>
    <col min="9492" max="9493" width="2.21875" style="127" customWidth="1"/>
    <col min="9494" max="9494" width="7.21875" style="127" customWidth="1"/>
    <col min="9495" max="9729" width="8.88671875" style="127"/>
    <col min="9730" max="9730" width="2.44140625" style="127" customWidth="1"/>
    <col min="9731" max="9731" width="2.33203125" style="127" customWidth="1"/>
    <col min="9732" max="9732" width="1.109375" style="127" customWidth="1"/>
    <col min="9733" max="9733" width="22.6640625" style="127" customWidth="1"/>
    <col min="9734" max="9734" width="1.21875" style="127" customWidth="1"/>
    <col min="9735" max="9736" width="11.77734375" style="127" customWidth="1"/>
    <col min="9737" max="9737" width="1.77734375" style="127" customWidth="1"/>
    <col min="9738" max="9738" width="6.88671875" style="127" customWidth="1"/>
    <col min="9739" max="9739" width="4.44140625" style="127" customWidth="1"/>
    <col min="9740" max="9740" width="3.6640625" style="127" customWidth="1"/>
    <col min="9741" max="9741" width="0.77734375" style="127" customWidth="1"/>
    <col min="9742" max="9742" width="3.33203125" style="127" customWidth="1"/>
    <col min="9743" max="9743" width="3.6640625" style="127" customWidth="1"/>
    <col min="9744" max="9744" width="3" style="127" customWidth="1"/>
    <col min="9745" max="9745" width="3.6640625" style="127" customWidth="1"/>
    <col min="9746" max="9746" width="3.109375" style="127" customWidth="1"/>
    <col min="9747" max="9747" width="1.88671875" style="127" customWidth="1"/>
    <col min="9748" max="9749" width="2.21875" style="127" customWidth="1"/>
    <col min="9750" max="9750" width="7.21875" style="127" customWidth="1"/>
    <col min="9751" max="9985" width="8.88671875" style="127"/>
    <col min="9986" max="9986" width="2.44140625" style="127" customWidth="1"/>
    <col min="9987" max="9987" width="2.33203125" style="127" customWidth="1"/>
    <col min="9988" max="9988" width="1.109375" style="127" customWidth="1"/>
    <col min="9989" max="9989" width="22.6640625" style="127" customWidth="1"/>
    <col min="9990" max="9990" width="1.21875" style="127" customWidth="1"/>
    <col min="9991" max="9992" width="11.77734375" style="127" customWidth="1"/>
    <col min="9993" max="9993" width="1.77734375" style="127" customWidth="1"/>
    <col min="9994" max="9994" width="6.88671875" style="127" customWidth="1"/>
    <col min="9995" max="9995" width="4.44140625" style="127" customWidth="1"/>
    <col min="9996" max="9996" width="3.6640625" style="127" customWidth="1"/>
    <col min="9997" max="9997" width="0.77734375" style="127" customWidth="1"/>
    <col min="9998" max="9998" width="3.33203125" style="127" customWidth="1"/>
    <col min="9999" max="9999" width="3.6640625" style="127" customWidth="1"/>
    <col min="10000" max="10000" width="3" style="127" customWidth="1"/>
    <col min="10001" max="10001" width="3.6640625" style="127" customWidth="1"/>
    <col min="10002" max="10002" width="3.109375" style="127" customWidth="1"/>
    <col min="10003" max="10003" width="1.88671875" style="127" customWidth="1"/>
    <col min="10004" max="10005" width="2.21875" style="127" customWidth="1"/>
    <col min="10006" max="10006" width="7.21875" style="127" customWidth="1"/>
    <col min="10007" max="10241" width="8.88671875" style="127"/>
    <col min="10242" max="10242" width="2.44140625" style="127" customWidth="1"/>
    <col min="10243" max="10243" width="2.33203125" style="127" customWidth="1"/>
    <col min="10244" max="10244" width="1.109375" style="127" customWidth="1"/>
    <col min="10245" max="10245" width="22.6640625" style="127" customWidth="1"/>
    <col min="10246" max="10246" width="1.21875" style="127" customWidth="1"/>
    <col min="10247" max="10248" width="11.77734375" style="127" customWidth="1"/>
    <col min="10249" max="10249" width="1.77734375" style="127" customWidth="1"/>
    <col min="10250" max="10250" width="6.88671875" style="127" customWidth="1"/>
    <col min="10251" max="10251" width="4.44140625" style="127" customWidth="1"/>
    <col min="10252" max="10252" width="3.6640625" style="127" customWidth="1"/>
    <col min="10253" max="10253" width="0.77734375" style="127" customWidth="1"/>
    <col min="10254" max="10254" width="3.33203125" style="127" customWidth="1"/>
    <col min="10255" max="10255" width="3.6640625" style="127" customWidth="1"/>
    <col min="10256" max="10256" width="3" style="127" customWidth="1"/>
    <col min="10257" max="10257" width="3.6640625" style="127" customWidth="1"/>
    <col min="10258" max="10258" width="3.109375" style="127" customWidth="1"/>
    <col min="10259" max="10259" width="1.88671875" style="127" customWidth="1"/>
    <col min="10260" max="10261" width="2.21875" style="127" customWidth="1"/>
    <col min="10262" max="10262" width="7.21875" style="127" customWidth="1"/>
    <col min="10263" max="10497" width="8.88671875" style="127"/>
    <col min="10498" max="10498" width="2.44140625" style="127" customWidth="1"/>
    <col min="10499" max="10499" width="2.33203125" style="127" customWidth="1"/>
    <col min="10500" max="10500" width="1.109375" style="127" customWidth="1"/>
    <col min="10501" max="10501" width="22.6640625" style="127" customWidth="1"/>
    <col min="10502" max="10502" width="1.21875" style="127" customWidth="1"/>
    <col min="10503" max="10504" width="11.77734375" style="127" customWidth="1"/>
    <col min="10505" max="10505" width="1.77734375" style="127" customWidth="1"/>
    <col min="10506" max="10506" width="6.88671875" style="127" customWidth="1"/>
    <col min="10507" max="10507" width="4.44140625" style="127" customWidth="1"/>
    <col min="10508" max="10508" width="3.6640625" style="127" customWidth="1"/>
    <col min="10509" max="10509" width="0.77734375" style="127" customWidth="1"/>
    <col min="10510" max="10510" width="3.33203125" style="127" customWidth="1"/>
    <col min="10511" max="10511" width="3.6640625" style="127" customWidth="1"/>
    <col min="10512" max="10512" width="3" style="127" customWidth="1"/>
    <col min="10513" max="10513" width="3.6640625" style="127" customWidth="1"/>
    <col min="10514" max="10514" width="3.109375" style="127" customWidth="1"/>
    <col min="10515" max="10515" width="1.88671875" style="127" customWidth="1"/>
    <col min="10516" max="10517" width="2.21875" style="127" customWidth="1"/>
    <col min="10518" max="10518" width="7.21875" style="127" customWidth="1"/>
    <col min="10519" max="10753" width="8.88671875" style="127"/>
    <col min="10754" max="10754" width="2.44140625" style="127" customWidth="1"/>
    <col min="10755" max="10755" width="2.33203125" style="127" customWidth="1"/>
    <col min="10756" max="10756" width="1.109375" style="127" customWidth="1"/>
    <col min="10757" max="10757" width="22.6640625" style="127" customWidth="1"/>
    <col min="10758" max="10758" width="1.21875" style="127" customWidth="1"/>
    <col min="10759" max="10760" width="11.77734375" style="127" customWidth="1"/>
    <col min="10761" max="10761" width="1.77734375" style="127" customWidth="1"/>
    <col min="10762" max="10762" width="6.88671875" style="127" customWidth="1"/>
    <col min="10763" max="10763" width="4.44140625" style="127" customWidth="1"/>
    <col min="10764" max="10764" width="3.6640625" style="127" customWidth="1"/>
    <col min="10765" max="10765" width="0.77734375" style="127" customWidth="1"/>
    <col min="10766" max="10766" width="3.33203125" style="127" customWidth="1"/>
    <col min="10767" max="10767" width="3.6640625" style="127" customWidth="1"/>
    <col min="10768" max="10768" width="3" style="127" customWidth="1"/>
    <col min="10769" max="10769" width="3.6640625" style="127" customWidth="1"/>
    <col min="10770" max="10770" width="3.109375" style="127" customWidth="1"/>
    <col min="10771" max="10771" width="1.88671875" style="127" customWidth="1"/>
    <col min="10772" max="10773" width="2.21875" style="127" customWidth="1"/>
    <col min="10774" max="10774" width="7.21875" style="127" customWidth="1"/>
    <col min="10775" max="11009" width="8.88671875" style="127"/>
    <col min="11010" max="11010" width="2.44140625" style="127" customWidth="1"/>
    <col min="11011" max="11011" width="2.33203125" style="127" customWidth="1"/>
    <col min="11012" max="11012" width="1.109375" style="127" customWidth="1"/>
    <col min="11013" max="11013" width="22.6640625" style="127" customWidth="1"/>
    <col min="11014" max="11014" width="1.21875" style="127" customWidth="1"/>
    <col min="11015" max="11016" width="11.77734375" style="127" customWidth="1"/>
    <col min="11017" max="11017" width="1.77734375" style="127" customWidth="1"/>
    <col min="11018" max="11018" width="6.88671875" style="127" customWidth="1"/>
    <col min="11019" max="11019" width="4.44140625" style="127" customWidth="1"/>
    <col min="11020" max="11020" width="3.6640625" style="127" customWidth="1"/>
    <col min="11021" max="11021" width="0.77734375" style="127" customWidth="1"/>
    <col min="11022" max="11022" width="3.33203125" style="127" customWidth="1"/>
    <col min="11023" max="11023" width="3.6640625" style="127" customWidth="1"/>
    <col min="11024" max="11024" width="3" style="127" customWidth="1"/>
    <col min="11025" max="11025" width="3.6640625" style="127" customWidth="1"/>
    <col min="11026" max="11026" width="3.109375" style="127" customWidth="1"/>
    <col min="11027" max="11027" width="1.88671875" style="127" customWidth="1"/>
    <col min="11028" max="11029" width="2.21875" style="127" customWidth="1"/>
    <col min="11030" max="11030" width="7.21875" style="127" customWidth="1"/>
    <col min="11031" max="11265" width="8.88671875" style="127"/>
    <col min="11266" max="11266" width="2.44140625" style="127" customWidth="1"/>
    <col min="11267" max="11267" width="2.33203125" style="127" customWidth="1"/>
    <col min="11268" max="11268" width="1.109375" style="127" customWidth="1"/>
    <col min="11269" max="11269" width="22.6640625" style="127" customWidth="1"/>
    <col min="11270" max="11270" width="1.21875" style="127" customWidth="1"/>
    <col min="11271" max="11272" width="11.77734375" style="127" customWidth="1"/>
    <col min="11273" max="11273" width="1.77734375" style="127" customWidth="1"/>
    <col min="11274" max="11274" width="6.88671875" style="127" customWidth="1"/>
    <col min="11275" max="11275" width="4.44140625" style="127" customWidth="1"/>
    <col min="11276" max="11276" width="3.6640625" style="127" customWidth="1"/>
    <col min="11277" max="11277" width="0.77734375" style="127" customWidth="1"/>
    <col min="11278" max="11278" width="3.33203125" style="127" customWidth="1"/>
    <col min="11279" max="11279" width="3.6640625" style="127" customWidth="1"/>
    <col min="11280" max="11280" width="3" style="127" customWidth="1"/>
    <col min="11281" max="11281" width="3.6640625" style="127" customWidth="1"/>
    <col min="11282" max="11282" width="3.109375" style="127" customWidth="1"/>
    <col min="11283" max="11283" width="1.88671875" style="127" customWidth="1"/>
    <col min="11284" max="11285" width="2.21875" style="127" customWidth="1"/>
    <col min="11286" max="11286" width="7.21875" style="127" customWidth="1"/>
    <col min="11287" max="11521" width="8.88671875" style="127"/>
    <col min="11522" max="11522" width="2.44140625" style="127" customWidth="1"/>
    <col min="11523" max="11523" width="2.33203125" style="127" customWidth="1"/>
    <col min="11524" max="11524" width="1.109375" style="127" customWidth="1"/>
    <col min="11525" max="11525" width="22.6640625" style="127" customWidth="1"/>
    <col min="11526" max="11526" width="1.21875" style="127" customWidth="1"/>
    <col min="11527" max="11528" width="11.77734375" style="127" customWidth="1"/>
    <col min="11529" max="11529" width="1.77734375" style="127" customWidth="1"/>
    <col min="11530" max="11530" width="6.88671875" style="127" customWidth="1"/>
    <col min="11531" max="11531" width="4.44140625" style="127" customWidth="1"/>
    <col min="11532" max="11532" width="3.6640625" style="127" customWidth="1"/>
    <col min="11533" max="11533" width="0.77734375" style="127" customWidth="1"/>
    <col min="11534" max="11534" width="3.33203125" style="127" customWidth="1"/>
    <col min="11535" max="11535" width="3.6640625" style="127" customWidth="1"/>
    <col min="11536" max="11536" width="3" style="127" customWidth="1"/>
    <col min="11537" max="11537" width="3.6640625" style="127" customWidth="1"/>
    <col min="11538" max="11538" width="3.109375" style="127" customWidth="1"/>
    <col min="11539" max="11539" width="1.88671875" style="127" customWidth="1"/>
    <col min="11540" max="11541" width="2.21875" style="127" customWidth="1"/>
    <col min="11542" max="11542" width="7.21875" style="127" customWidth="1"/>
    <col min="11543" max="11777" width="8.88671875" style="127"/>
    <col min="11778" max="11778" width="2.44140625" style="127" customWidth="1"/>
    <col min="11779" max="11779" width="2.33203125" style="127" customWidth="1"/>
    <col min="11780" max="11780" width="1.109375" style="127" customWidth="1"/>
    <col min="11781" max="11781" width="22.6640625" style="127" customWidth="1"/>
    <col min="11782" max="11782" width="1.21875" style="127" customWidth="1"/>
    <col min="11783" max="11784" width="11.77734375" style="127" customWidth="1"/>
    <col min="11785" max="11785" width="1.77734375" style="127" customWidth="1"/>
    <col min="11786" max="11786" width="6.88671875" style="127" customWidth="1"/>
    <col min="11787" max="11787" width="4.44140625" style="127" customWidth="1"/>
    <col min="11788" max="11788" width="3.6640625" style="127" customWidth="1"/>
    <col min="11789" max="11789" width="0.77734375" style="127" customWidth="1"/>
    <col min="11790" max="11790" width="3.33203125" style="127" customWidth="1"/>
    <col min="11791" max="11791" width="3.6640625" style="127" customWidth="1"/>
    <col min="11792" max="11792" width="3" style="127" customWidth="1"/>
    <col min="11793" max="11793" width="3.6640625" style="127" customWidth="1"/>
    <col min="11794" max="11794" width="3.109375" style="127" customWidth="1"/>
    <col min="11795" max="11795" width="1.88671875" style="127" customWidth="1"/>
    <col min="11796" max="11797" width="2.21875" style="127" customWidth="1"/>
    <col min="11798" max="11798" width="7.21875" style="127" customWidth="1"/>
    <col min="11799" max="12033" width="8.88671875" style="127"/>
    <col min="12034" max="12034" width="2.44140625" style="127" customWidth="1"/>
    <col min="12035" max="12035" width="2.33203125" style="127" customWidth="1"/>
    <col min="12036" max="12036" width="1.109375" style="127" customWidth="1"/>
    <col min="12037" max="12037" width="22.6640625" style="127" customWidth="1"/>
    <col min="12038" max="12038" width="1.21875" style="127" customWidth="1"/>
    <col min="12039" max="12040" width="11.77734375" style="127" customWidth="1"/>
    <col min="12041" max="12041" width="1.77734375" style="127" customWidth="1"/>
    <col min="12042" max="12042" width="6.88671875" style="127" customWidth="1"/>
    <col min="12043" max="12043" width="4.44140625" style="127" customWidth="1"/>
    <col min="12044" max="12044" width="3.6640625" style="127" customWidth="1"/>
    <col min="12045" max="12045" width="0.77734375" style="127" customWidth="1"/>
    <col min="12046" max="12046" width="3.33203125" style="127" customWidth="1"/>
    <col min="12047" max="12047" width="3.6640625" style="127" customWidth="1"/>
    <col min="12048" max="12048" width="3" style="127" customWidth="1"/>
    <col min="12049" max="12049" width="3.6640625" style="127" customWidth="1"/>
    <col min="12050" max="12050" width="3.109375" style="127" customWidth="1"/>
    <col min="12051" max="12051" width="1.88671875" style="127" customWidth="1"/>
    <col min="12052" max="12053" width="2.21875" style="127" customWidth="1"/>
    <col min="12054" max="12054" width="7.21875" style="127" customWidth="1"/>
    <col min="12055" max="12289" width="8.88671875" style="127"/>
    <col min="12290" max="12290" width="2.44140625" style="127" customWidth="1"/>
    <col min="12291" max="12291" width="2.33203125" style="127" customWidth="1"/>
    <col min="12292" max="12292" width="1.109375" style="127" customWidth="1"/>
    <col min="12293" max="12293" width="22.6640625" style="127" customWidth="1"/>
    <col min="12294" max="12294" width="1.21875" style="127" customWidth="1"/>
    <col min="12295" max="12296" width="11.77734375" style="127" customWidth="1"/>
    <col min="12297" max="12297" width="1.77734375" style="127" customWidth="1"/>
    <col min="12298" max="12298" width="6.88671875" style="127" customWidth="1"/>
    <col min="12299" max="12299" width="4.44140625" style="127" customWidth="1"/>
    <col min="12300" max="12300" width="3.6640625" style="127" customWidth="1"/>
    <col min="12301" max="12301" width="0.77734375" style="127" customWidth="1"/>
    <col min="12302" max="12302" width="3.33203125" style="127" customWidth="1"/>
    <col min="12303" max="12303" width="3.6640625" style="127" customWidth="1"/>
    <col min="12304" max="12304" width="3" style="127" customWidth="1"/>
    <col min="12305" max="12305" width="3.6640625" style="127" customWidth="1"/>
    <col min="12306" max="12306" width="3.109375" style="127" customWidth="1"/>
    <col min="12307" max="12307" width="1.88671875" style="127" customWidth="1"/>
    <col min="12308" max="12309" width="2.21875" style="127" customWidth="1"/>
    <col min="12310" max="12310" width="7.21875" style="127" customWidth="1"/>
    <col min="12311" max="12545" width="8.88671875" style="127"/>
    <col min="12546" max="12546" width="2.44140625" style="127" customWidth="1"/>
    <col min="12547" max="12547" width="2.33203125" style="127" customWidth="1"/>
    <col min="12548" max="12548" width="1.109375" style="127" customWidth="1"/>
    <col min="12549" max="12549" width="22.6640625" style="127" customWidth="1"/>
    <col min="12550" max="12550" width="1.21875" style="127" customWidth="1"/>
    <col min="12551" max="12552" width="11.77734375" style="127" customWidth="1"/>
    <col min="12553" max="12553" width="1.77734375" style="127" customWidth="1"/>
    <col min="12554" max="12554" width="6.88671875" style="127" customWidth="1"/>
    <col min="12555" max="12555" width="4.44140625" style="127" customWidth="1"/>
    <col min="12556" max="12556" width="3.6640625" style="127" customWidth="1"/>
    <col min="12557" max="12557" width="0.77734375" style="127" customWidth="1"/>
    <col min="12558" max="12558" width="3.33203125" style="127" customWidth="1"/>
    <col min="12559" max="12559" width="3.6640625" style="127" customWidth="1"/>
    <col min="12560" max="12560" width="3" style="127" customWidth="1"/>
    <col min="12561" max="12561" width="3.6640625" style="127" customWidth="1"/>
    <col min="12562" max="12562" width="3.109375" style="127" customWidth="1"/>
    <col min="12563" max="12563" width="1.88671875" style="127" customWidth="1"/>
    <col min="12564" max="12565" width="2.21875" style="127" customWidth="1"/>
    <col min="12566" max="12566" width="7.21875" style="127" customWidth="1"/>
    <col min="12567" max="12801" width="8.88671875" style="127"/>
    <col min="12802" max="12802" width="2.44140625" style="127" customWidth="1"/>
    <col min="12803" max="12803" width="2.33203125" style="127" customWidth="1"/>
    <col min="12804" max="12804" width="1.109375" style="127" customWidth="1"/>
    <col min="12805" max="12805" width="22.6640625" style="127" customWidth="1"/>
    <col min="12806" max="12806" width="1.21875" style="127" customWidth="1"/>
    <col min="12807" max="12808" width="11.77734375" style="127" customWidth="1"/>
    <col min="12809" max="12809" width="1.77734375" style="127" customWidth="1"/>
    <col min="12810" max="12810" width="6.88671875" style="127" customWidth="1"/>
    <col min="12811" max="12811" width="4.44140625" style="127" customWidth="1"/>
    <col min="12812" max="12812" width="3.6640625" style="127" customWidth="1"/>
    <col min="12813" max="12813" width="0.77734375" style="127" customWidth="1"/>
    <col min="12814" max="12814" width="3.33203125" style="127" customWidth="1"/>
    <col min="12815" max="12815" width="3.6640625" style="127" customWidth="1"/>
    <col min="12816" max="12816" width="3" style="127" customWidth="1"/>
    <col min="12817" max="12817" width="3.6640625" style="127" customWidth="1"/>
    <col min="12818" max="12818" width="3.109375" style="127" customWidth="1"/>
    <col min="12819" max="12819" width="1.88671875" style="127" customWidth="1"/>
    <col min="12820" max="12821" width="2.21875" style="127" customWidth="1"/>
    <col min="12822" max="12822" width="7.21875" style="127" customWidth="1"/>
    <col min="12823" max="13057" width="8.88671875" style="127"/>
    <col min="13058" max="13058" width="2.44140625" style="127" customWidth="1"/>
    <col min="13059" max="13059" width="2.33203125" style="127" customWidth="1"/>
    <col min="13060" max="13060" width="1.109375" style="127" customWidth="1"/>
    <col min="13061" max="13061" width="22.6640625" style="127" customWidth="1"/>
    <col min="13062" max="13062" width="1.21875" style="127" customWidth="1"/>
    <col min="13063" max="13064" width="11.77734375" style="127" customWidth="1"/>
    <col min="13065" max="13065" width="1.77734375" style="127" customWidth="1"/>
    <col min="13066" max="13066" width="6.88671875" style="127" customWidth="1"/>
    <col min="13067" max="13067" width="4.44140625" style="127" customWidth="1"/>
    <col min="13068" max="13068" width="3.6640625" style="127" customWidth="1"/>
    <col min="13069" max="13069" width="0.77734375" style="127" customWidth="1"/>
    <col min="13070" max="13070" width="3.33203125" style="127" customWidth="1"/>
    <col min="13071" max="13071" width="3.6640625" style="127" customWidth="1"/>
    <col min="13072" max="13072" width="3" style="127" customWidth="1"/>
    <col min="13073" max="13073" width="3.6640625" style="127" customWidth="1"/>
    <col min="13074" max="13074" width="3.109375" style="127" customWidth="1"/>
    <col min="13075" max="13075" width="1.88671875" style="127" customWidth="1"/>
    <col min="13076" max="13077" width="2.21875" style="127" customWidth="1"/>
    <col min="13078" max="13078" width="7.21875" style="127" customWidth="1"/>
    <col min="13079" max="13313" width="8.88671875" style="127"/>
    <col min="13314" max="13314" width="2.44140625" style="127" customWidth="1"/>
    <col min="13315" max="13315" width="2.33203125" style="127" customWidth="1"/>
    <col min="13316" max="13316" width="1.109375" style="127" customWidth="1"/>
    <col min="13317" max="13317" width="22.6640625" style="127" customWidth="1"/>
    <col min="13318" max="13318" width="1.21875" style="127" customWidth="1"/>
    <col min="13319" max="13320" width="11.77734375" style="127" customWidth="1"/>
    <col min="13321" max="13321" width="1.77734375" style="127" customWidth="1"/>
    <col min="13322" max="13322" width="6.88671875" style="127" customWidth="1"/>
    <col min="13323" max="13323" width="4.44140625" style="127" customWidth="1"/>
    <col min="13324" max="13324" width="3.6640625" style="127" customWidth="1"/>
    <col min="13325" max="13325" width="0.77734375" style="127" customWidth="1"/>
    <col min="13326" max="13326" width="3.33203125" style="127" customWidth="1"/>
    <col min="13327" max="13327" width="3.6640625" style="127" customWidth="1"/>
    <col min="13328" max="13328" width="3" style="127" customWidth="1"/>
    <col min="13329" max="13329" width="3.6640625" style="127" customWidth="1"/>
    <col min="13330" max="13330" width="3.109375" style="127" customWidth="1"/>
    <col min="13331" max="13331" width="1.88671875" style="127" customWidth="1"/>
    <col min="13332" max="13333" width="2.21875" style="127" customWidth="1"/>
    <col min="13334" max="13334" width="7.21875" style="127" customWidth="1"/>
    <col min="13335" max="13569" width="8.88671875" style="127"/>
    <col min="13570" max="13570" width="2.44140625" style="127" customWidth="1"/>
    <col min="13571" max="13571" width="2.33203125" style="127" customWidth="1"/>
    <col min="13572" max="13572" width="1.109375" style="127" customWidth="1"/>
    <col min="13573" max="13573" width="22.6640625" style="127" customWidth="1"/>
    <col min="13574" max="13574" width="1.21875" style="127" customWidth="1"/>
    <col min="13575" max="13576" width="11.77734375" style="127" customWidth="1"/>
    <col min="13577" max="13577" width="1.77734375" style="127" customWidth="1"/>
    <col min="13578" max="13578" width="6.88671875" style="127" customWidth="1"/>
    <col min="13579" max="13579" width="4.44140625" style="127" customWidth="1"/>
    <col min="13580" max="13580" width="3.6640625" style="127" customWidth="1"/>
    <col min="13581" max="13581" width="0.77734375" style="127" customWidth="1"/>
    <col min="13582" max="13582" width="3.33203125" style="127" customWidth="1"/>
    <col min="13583" max="13583" width="3.6640625" style="127" customWidth="1"/>
    <col min="13584" max="13584" width="3" style="127" customWidth="1"/>
    <col min="13585" max="13585" width="3.6640625" style="127" customWidth="1"/>
    <col min="13586" max="13586" width="3.109375" style="127" customWidth="1"/>
    <col min="13587" max="13587" width="1.88671875" style="127" customWidth="1"/>
    <col min="13588" max="13589" width="2.21875" style="127" customWidth="1"/>
    <col min="13590" max="13590" width="7.21875" style="127" customWidth="1"/>
    <col min="13591" max="13825" width="8.88671875" style="127"/>
    <col min="13826" max="13826" width="2.44140625" style="127" customWidth="1"/>
    <col min="13827" max="13827" width="2.33203125" style="127" customWidth="1"/>
    <col min="13828" max="13828" width="1.109375" style="127" customWidth="1"/>
    <col min="13829" max="13829" width="22.6640625" style="127" customWidth="1"/>
    <col min="13830" max="13830" width="1.21875" style="127" customWidth="1"/>
    <col min="13831" max="13832" width="11.77734375" style="127" customWidth="1"/>
    <col min="13833" max="13833" width="1.77734375" style="127" customWidth="1"/>
    <col min="13834" max="13834" width="6.88671875" style="127" customWidth="1"/>
    <col min="13835" max="13835" width="4.44140625" style="127" customWidth="1"/>
    <col min="13836" max="13836" width="3.6640625" style="127" customWidth="1"/>
    <col min="13837" max="13837" width="0.77734375" style="127" customWidth="1"/>
    <col min="13838" max="13838" width="3.33203125" style="127" customWidth="1"/>
    <col min="13839" max="13839" width="3.6640625" style="127" customWidth="1"/>
    <col min="13840" max="13840" width="3" style="127" customWidth="1"/>
    <col min="13841" max="13841" width="3.6640625" style="127" customWidth="1"/>
    <col min="13842" max="13842" width="3.109375" style="127" customWidth="1"/>
    <col min="13843" max="13843" width="1.88671875" style="127" customWidth="1"/>
    <col min="13844" max="13845" width="2.21875" style="127" customWidth="1"/>
    <col min="13846" max="13846" width="7.21875" style="127" customWidth="1"/>
    <col min="13847" max="14081" width="8.88671875" style="127"/>
    <col min="14082" max="14082" width="2.44140625" style="127" customWidth="1"/>
    <col min="14083" max="14083" width="2.33203125" style="127" customWidth="1"/>
    <col min="14084" max="14084" width="1.109375" style="127" customWidth="1"/>
    <col min="14085" max="14085" width="22.6640625" style="127" customWidth="1"/>
    <col min="14086" max="14086" width="1.21875" style="127" customWidth="1"/>
    <col min="14087" max="14088" width="11.77734375" style="127" customWidth="1"/>
    <col min="14089" max="14089" width="1.77734375" style="127" customWidth="1"/>
    <col min="14090" max="14090" width="6.88671875" style="127" customWidth="1"/>
    <col min="14091" max="14091" width="4.44140625" style="127" customWidth="1"/>
    <col min="14092" max="14092" width="3.6640625" style="127" customWidth="1"/>
    <col min="14093" max="14093" width="0.77734375" style="127" customWidth="1"/>
    <col min="14094" max="14094" width="3.33203125" style="127" customWidth="1"/>
    <col min="14095" max="14095" width="3.6640625" style="127" customWidth="1"/>
    <col min="14096" max="14096" width="3" style="127" customWidth="1"/>
    <col min="14097" max="14097" width="3.6640625" style="127" customWidth="1"/>
    <col min="14098" max="14098" width="3.109375" style="127" customWidth="1"/>
    <col min="14099" max="14099" width="1.88671875" style="127" customWidth="1"/>
    <col min="14100" max="14101" width="2.21875" style="127" customWidth="1"/>
    <col min="14102" max="14102" width="7.21875" style="127" customWidth="1"/>
    <col min="14103" max="14337" width="8.88671875" style="127"/>
    <col min="14338" max="14338" width="2.44140625" style="127" customWidth="1"/>
    <col min="14339" max="14339" width="2.33203125" style="127" customWidth="1"/>
    <col min="14340" max="14340" width="1.109375" style="127" customWidth="1"/>
    <col min="14341" max="14341" width="22.6640625" style="127" customWidth="1"/>
    <col min="14342" max="14342" width="1.21875" style="127" customWidth="1"/>
    <col min="14343" max="14344" width="11.77734375" style="127" customWidth="1"/>
    <col min="14345" max="14345" width="1.77734375" style="127" customWidth="1"/>
    <col min="14346" max="14346" width="6.88671875" style="127" customWidth="1"/>
    <col min="14347" max="14347" width="4.44140625" style="127" customWidth="1"/>
    <col min="14348" max="14348" width="3.6640625" style="127" customWidth="1"/>
    <col min="14349" max="14349" width="0.77734375" style="127" customWidth="1"/>
    <col min="14350" max="14350" width="3.33203125" style="127" customWidth="1"/>
    <col min="14351" max="14351" width="3.6640625" style="127" customWidth="1"/>
    <col min="14352" max="14352" width="3" style="127" customWidth="1"/>
    <col min="14353" max="14353" width="3.6640625" style="127" customWidth="1"/>
    <col min="14354" max="14354" width="3.109375" style="127" customWidth="1"/>
    <col min="14355" max="14355" width="1.88671875" style="127" customWidth="1"/>
    <col min="14356" max="14357" width="2.21875" style="127" customWidth="1"/>
    <col min="14358" max="14358" width="7.21875" style="127" customWidth="1"/>
    <col min="14359" max="14593" width="8.88671875" style="127"/>
    <col min="14594" max="14594" width="2.44140625" style="127" customWidth="1"/>
    <col min="14595" max="14595" width="2.33203125" style="127" customWidth="1"/>
    <col min="14596" max="14596" width="1.109375" style="127" customWidth="1"/>
    <col min="14597" max="14597" width="22.6640625" style="127" customWidth="1"/>
    <col min="14598" max="14598" width="1.21875" style="127" customWidth="1"/>
    <col min="14599" max="14600" width="11.77734375" style="127" customWidth="1"/>
    <col min="14601" max="14601" width="1.77734375" style="127" customWidth="1"/>
    <col min="14602" max="14602" width="6.88671875" style="127" customWidth="1"/>
    <col min="14603" max="14603" width="4.44140625" style="127" customWidth="1"/>
    <col min="14604" max="14604" width="3.6640625" style="127" customWidth="1"/>
    <col min="14605" max="14605" width="0.77734375" style="127" customWidth="1"/>
    <col min="14606" max="14606" width="3.33203125" style="127" customWidth="1"/>
    <col min="14607" max="14607" width="3.6640625" style="127" customWidth="1"/>
    <col min="14608" max="14608" width="3" style="127" customWidth="1"/>
    <col min="14609" max="14609" width="3.6640625" style="127" customWidth="1"/>
    <col min="14610" max="14610" width="3.109375" style="127" customWidth="1"/>
    <col min="14611" max="14611" width="1.88671875" style="127" customWidth="1"/>
    <col min="14612" max="14613" width="2.21875" style="127" customWidth="1"/>
    <col min="14614" max="14614" width="7.21875" style="127" customWidth="1"/>
    <col min="14615" max="14849" width="8.88671875" style="127"/>
    <col min="14850" max="14850" width="2.44140625" style="127" customWidth="1"/>
    <col min="14851" max="14851" width="2.33203125" style="127" customWidth="1"/>
    <col min="14852" max="14852" width="1.109375" style="127" customWidth="1"/>
    <col min="14853" max="14853" width="22.6640625" style="127" customWidth="1"/>
    <col min="14854" max="14854" width="1.21875" style="127" customWidth="1"/>
    <col min="14855" max="14856" width="11.77734375" style="127" customWidth="1"/>
    <col min="14857" max="14857" width="1.77734375" style="127" customWidth="1"/>
    <col min="14858" max="14858" width="6.88671875" style="127" customWidth="1"/>
    <col min="14859" max="14859" width="4.44140625" style="127" customWidth="1"/>
    <col min="14860" max="14860" width="3.6640625" style="127" customWidth="1"/>
    <col min="14861" max="14861" width="0.77734375" style="127" customWidth="1"/>
    <col min="14862" max="14862" width="3.33203125" style="127" customWidth="1"/>
    <col min="14863" max="14863" width="3.6640625" style="127" customWidth="1"/>
    <col min="14864" max="14864" width="3" style="127" customWidth="1"/>
    <col min="14865" max="14865" width="3.6640625" style="127" customWidth="1"/>
    <col min="14866" max="14866" width="3.109375" style="127" customWidth="1"/>
    <col min="14867" max="14867" width="1.88671875" style="127" customWidth="1"/>
    <col min="14868" max="14869" width="2.21875" style="127" customWidth="1"/>
    <col min="14870" max="14870" width="7.21875" style="127" customWidth="1"/>
    <col min="14871" max="15105" width="8.88671875" style="127"/>
    <col min="15106" max="15106" width="2.44140625" style="127" customWidth="1"/>
    <col min="15107" max="15107" width="2.33203125" style="127" customWidth="1"/>
    <col min="15108" max="15108" width="1.109375" style="127" customWidth="1"/>
    <col min="15109" max="15109" width="22.6640625" style="127" customWidth="1"/>
    <col min="15110" max="15110" width="1.21875" style="127" customWidth="1"/>
    <col min="15111" max="15112" width="11.77734375" style="127" customWidth="1"/>
    <col min="15113" max="15113" width="1.77734375" style="127" customWidth="1"/>
    <col min="15114" max="15114" width="6.88671875" style="127" customWidth="1"/>
    <col min="15115" max="15115" width="4.44140625" style="127" customWidth="1"/>
    <col min="15116" max="15116" width="3.6640625" style="127" customWidth="1"/>
    <col min="15117" max="15117" width="0.77734375" style="127" customWidth="1"/>
    <col min="15118" max="15118" width="3.33203125" style="127" customWidth="1"/>
    <col min="15119" max="15119" width="3.6640625" style="127" customWidth="1"/>
    <col min="15120" max="15120" width="3" style="127" customWidth="1"/>
    <col min="15121" max="15121" width="3.6640625" style="127" customWidth="1"/>
    <col min="15122" max="15122" width="3.109375" style="127" customWidth="1"/>
    <col min="15123" max="15123" width="1.88671875" style="127" customWidth="1"/>
    <col min="15124" max="15125" width="2.21875" style="127" customWidth="1"/>
    <col min="15126" max="15126" width="7.21875" style="127" customWidth="1"/>
    <col min="15127" max="15361" width="8.88671875" style="127"/>
    <col min="15362" max="15362" width="2.44140625" style="127" customWidth="1"/>
    <col min="15363" max="15363" width="2.33203125" style="127" customWidth="1"/>
    <col min="15364" max="15364" width="1.109375" style="127" customWidth="1"/>
    <col min="15365" max="15365" width="22.6640625" style="127" customWidth="1"/>
    <col min="15366" max="15366" width="1.21875" style="127" customWidth="1"/>
    <col min="15367" max="15368" width="11.77734375" style="127" customWidth="1"/>
    <col min="15369" max="15369" width="1.77734375" style="127" customWidth="1"/>
    <col min="15370" max="15370" width="6.88671875" style="127" customWidth="1"/>
    <col min="15371" max="15371" width="4.44140625" style="127" customWidth="1"/>
    <col min="15372" max="15372" width="3.6640625" style="127" customWidth="1"/>
    <col min="15373" max="15373" width="0.77734375" style="127" customWidth="1"/>
    <col min="15374" max="15374" width="3.33203125" style="127" customWidth="1"/>
    <col min="15375" max="15375" width="3.6640625" style="127" customWidth="1"/>
    <col min="15376" max="15376" width="3" style="127" customWidth="1"/>
    <col min="15377" max="15377" width="3.6640625" style="127" customWidth="1"/>
    <col min="15378" max="15378" width="3.109375" style="127" customWidth="1"/>
    <col min="15379" max="15379" width="1.88671875" style="127" customWidth="1"/>
    <col min="15380" max="15381" width="2.21875" style="127" customWidth="1"/>
    <col min="15382" max="15382" width="7.21875" style="127" customWidth="1"/>
    <col min="15383" max="15617" width="8.88671875" style="127"/>
    <col min="15618" max="15618" width="2.44140625" style="127" customWidth="1"/>
    <col min="15619" max="15619" width="2.33203125" style="127" customWidth="1"/>
    <col min="15620" max="15620" width="1.109375" style="127" customWidth="1"/>
    <col min="15621" max="15621" width="22.6640625" style="127" customWidth="1"/>
    <col min="15622" max="15622" width="1.21875" style="127" customWidth="1"/>
    <col min="15623" max="15624" width="11.77734375" style="127" customWidth="1"/>
    <col min="15625" max="15625" width="1.77734375" style="127" customWidth="1"/>
    <col min="15626" max="15626" width="6.88671875" style="127" customWidth="1"/>
    <col min="15627" max="15627" width="4.44140625" style="127" customWidth="1"/>
    <col min="15628" max="15628" width="3.6640625" style="127" customWidth="1"/>
    <col min="15629" max="15629" width="0.77734375" style="127" customWidth="1"/>
    <col min="15630" max="15630" width="3.33203125" style="127" customWidth="1"/>
    <col min="15631" max="15631" width="3.6640625" style="127" customWidth="1"/>
    <col min="15632" max="15632" width="3" style="127" customWidth="1"/>
    <col min="15633" max="15633" width="3.6640625" style="127" customWidth="1"/>
    <col min="15634" max="15634" width="3.109375" style="127" customWidth="1"/>
    <col min="15635" max="15635" width="1.88671875" style="127" customWidth="1"/>
    <col min="15636" max="15637" width="2.21875" style="127" customWidth="1"/>
    <col min="15638" max="15638" width="7.21875" style="127" customWidth="1"/>
    <col min="15639" max="15873" width="8.88671875" style="127"/>
    <col min="15874" max="15874" width="2.44140625" style="127" customWidth="1"/>
    <col min="15875" max="15875" width="2.33203125" style="127" customWidth="1"/>
    <col min="15876" max="15876" width="1.109375" style="127" customWidth="1"/>
    <col min="15877" max="15877" width="22.6640625" style="127" customWidth="1"/>
    <col min="15878" max="15878" width="1.21875" style="127" customWidth="1"/>
    <col min="15879" max="15880" width="11.77734375" style="127" customWidth="1"/>
    <col min="15881" max="15881" width="1.77734375" style="127" customWidth="1"/>
    <col min="15882" max="15882" width="6.88671875" style="127" customWidth="1"/>
    <col min="15883" max="15883" width="4.44140625" style="127" customWidth="1"/>
    <col min="15884" max="15884" width="3.6640625" style="127" customWidth="1"/>
    <col min="15885" max="15885" width="0.77734375" style="127" customWidth="1"/>
    <col min="15886" max="15886" width="3.33203125" style="127" customWidth="1"/>
    <col min="15887" max="15887" width="3.6640625" style="127" customWidth="1"/>
    <col min="15888" max="15888" width="3" style="127" customWidth="1"/>
    <col min="15889" max="15889" width="3.6640625" style="127" customWidth="1"/>
    <col min="15890" max="15890" width="3.109375" style="127" customWidth="1"/>
    <col min="15891" max="15891" width="1.88671875" style="127" customWidth="1"/>
    <col min="15892" max="15893" width="2.21875" style="127" customWidth="1"/>
    <col min="15894" max="15894" width="7.21875" style="127" customWidth="1"/>
    <col min="15895" max="16129" width="8.88671875" style="127"/>
    <col min="16130" max="16130" width="2.44140625" style="127" customWidth="1"/>
    <col min="16131" max="16131" width="2.33203125" style="127" customWidth="1"/>
    <col min="16132" max="16132" width="1.109375" style="127" customWidth="1"/>
    <col min="16133" max="16133" width="22.6640625" style="127" customWidth="1"/>
    <col min="16134" max="16134" width="1.21875" style="127" customWidth="1"/>
    <col min="16135" max="16136" width="11.77734375" style="127" customWidth="1"/>
    <col min="16137" max="16137" width="1.77734375" style="127" customWidth="1"/>
    <col min="16138" max="16138" width="6.88671875" style="127" customWidth="1"/>
    <col min="16139" max="16139" width="4.44140625" style="127" customWidth="1"/>
    <col min="16140" max="16140" width="3.6640625" style="127" customWidth="1"/>
    <col min="16141" max="16141" width="0.77734375" style="127" customWidth="1"/>
    <col min="16142" max="16142" width="3.33203125" style="127" customWidth="1"/>
    <col min="16143" max="16143" width="3.6640625" style="127" customWidth="1"/>
    <col min="16144" max="16144" width="3" style="127" customWidth="1"/>
    <col min="16145" max="16145" width="3.6640625" style="127" customWidth="1"/>
    <col min="16146" max="16146" width="3.109375" style="127" customWidth="1"/>
    <col min="16147" max="16147" width="1.88671875" style="127" customWidth="1"/>
    <col min="16148" max="16149" width="2.21875" style="127" customWidth="1"/>
    <col min="16150" max="16150" width="7.21875" style="127" customWidth="1"/>
    <col min="16151" max="16350" width="8.88671875" style="127"/>
    <col min="16351" max="16384" width="8.88671875" style="127" customWidth="1"/>
  </cols>
  <sheetData>
    <row r="1" spans="2:28" ht="20.25" customHeight="1">
      <c r="B1" s="126" t="s">
        <v>2605</v>
      </c>
    </row>
    <row r="2" spans="2:28" ht="7.8" customHeight="1">
      <c r="S2" s="129"/>
      <c r="T2" s="129"/>
      <c r="X2" s="129"/>
      <c r="AB2" s="297"/>
    </row>
    <row r="3" spans="2:28">
      <c r="R3" s="1079"/>
      <c r="S3" s="1080"/>
      <c r="T3" s="130" t="s">
        <v>2272</v>
      </c>
      <c r="U3" s="567"/>
      <c r="V3" s="130" t="s">
        <v>2273</v>
      </c>
      <c r="W3" s="567"/>
      <c r="X3" s="130" t="s">
        <v>2274</v>
      </c>
    </row>
    <row r="4" spans="2:28" ht="7.8" customHeight="1">
      <c r="Q4" s="154"/>
      <c r="R4" s="154"/>
      <c r="S4" s="155"/>
      <c r="T4" s="130"/>
      <c r="U4" s="155"/>
      <c r="V4" s="130"/>
      <c r="W4" s="155"/>
      <c r="X4" s="130"/>
    </row>
    <row r="5" spans="2:28" ht="15.6" customHeight="1">
      <c r="N5" s="127" t="s">
        <v>2286</v>
      </c>
      <c r="T5" s="131"/>
      <c r="U5" s="131"/>
      <c r="V5" s="131"/>
      <c r="W5" s="131"/>
      <c r="X5" s="131"/>
    </row>
    <row r="6" spans="2:28" ht="15" customHeight="1">
      <c r="C6" s="127" t="s">
        <v>2275</v>
      </c>
      <c r="N6" s="1071" t="s">
        <v>2287</v>
      </c>
      <c r="O6" s="1078"/>
      <c r="P6" s="1075"/>
      <c r="Q6" s="1076"/>
      <c r="R6" s="1076"/>
      <c r="S6" s="1076"/>
      <c r="T6" s="1076"/>
      <c r="U6" s="1076"/>
      <c r="V6" s="1076"/>
      <c r="W6" s="1076"/>
      <c r="X6" s="1076"/>
    </row>
    <row r="7" spans="2:28" ht="3.6" customHeight="1">
      <c r="O7" s="126"/>
      <c r="P7" s="133"/>
      <c r="Q7" s="133"/>
      <c r="R7" s="133"/>
      <c r="S7" s="133"/>
      <c r="T7" s="133"/>
      <c r="U7" s="133"/>
      <c r="V7" s="133"/>
      <c r="W7" s="133"/>
      <c r="X7" s="133"/>
    </row>
    <row r="8" spans="2:28" ht="15" customHeight="1">
      <c r="C8" s="127" t="s">
        <v>2307</v>
      </c>
      <c r="E8" s="126"/>
      <c r="F8" s="126"/>
      <c r="G8" s="126"/>
      <c r="H8" s="126"/>
      <c r="I8" s="126"/>
      <c r="J8" s="126"/>
      <c r="N8" s="1071" t="s">
        <v>2278</v>
      </c>
      <c r="O8" s="1078"/>
      <c r="P8" s="1075"/>
      <c r="Q8" s="1076"/>
      <c r="R8" s="1076"/>
      <c r="S8" s="1076"/>
      <c r="T8" s="1076"/>
      <c r="U8" s="1076"/>
      <c r="V8" s="1076"/>
      <c r="W8" s="1076"/>
      <c r="X8" s="1076"/>
    </row>
    <row r="9" spans="2:28" ht="2.4" customHeight="1">
      <c r="D9" s="126"/>
      <c r="E9" s="126"/>
      <c r="F9" s="126"/>
      <c r="G9" s="126"/>
      <c r="H9" s="126"/>
      <c r="I9" s="126"/>
      <c r="J9" s="126"/>
      <c r="O9" s="126"/>
      <c r="P9" s="133"/>
      <c r="Q9" s="133"/>
      <c r="R9" s="133"/>
      <c r="S9" s="133"/>
      <c r="T9" s="133"/>
      <c r="U9" s="133"/>
      <c r="V9" s="133"/>
      <c r="W9" s="133"/>
      <c r="X9" s="133"/>
    </row>
    <row r="10" spans="2:28" ht="24" customHeight="1">
      <c r="N10" s="1074" t="s">
        <v>2219</v>
      </c>
      <c r="O10" s="1077"/>
      <c r="P10" s="1112"/>
      <c r="Q10" s="1113"/>
      <c r="R10" s="1113"/>
      <c r="S10" s="1113"/>
      <c r="T10" s="1075"/>
      <c r="U10" s="1076"/>
      <c r="V10" s="1076"/>
      <c r="W10" s="1076"/>
      <c r="X10" s="1076"/>
    </row>
    <row r="11" spans="2:28" ht="6" hidden="1" customHeight="1">
      <c r="O11" s="126"/>
      <c r="P11" s="132"/>
      <c r="Q11" s="132"/>
      <c r="R11" s="132"/>
      <c r="S11" s="132"/>
      <c r="T11" s="132"/>
      <c r="U11" s="132"/>
      <c r="V11" s="132"/>
      <c r="W11" s="132"/>
      <c r="X11" s="132"/>
    </row>
    <row r="12" spans="2:28" ht="26.4" hidden="1" customHeight="1">
      <c r="N12" s="127" t="s">
        <v>2308</v>
      </c>
      <c r="O12" s="157"/>
      <c r="P12" s="126"/>
      <c r="Q12" s="126"/>
      <c r="R12" s="132"/>
      <c r="S12" s="132"/>
      <c r="T12" s="132"/>
      <c r="U12" s="132"/>
      <c r="V12" s="132"/>
      <c r="W12" s="132"/>
      <c r="X12" s="132"/>
    </row>
    <row r="13" spans="2:28" ht="2.4" hidden="1" customHeight="1">
      <c r="O13" s="126"/>
      <c r="P13" s="133"/>
      <c r="Q13" s="133"/>
      <c r="R13" s="133"/>
      <c r="S13" s="133"/>
      <c r="T13" s="133"/>
      <c r="U13" s="133"/>
      <c r="V13" s="133"/>
      <c r="W13" s="133"/>
      <c r="X13" s="133"/>
    </row>
    <row r="14" spans="2:28" ht="15" hidden="1" customHeight="1">
      <c r="N14" s="1071" t="s">
        <v>2278</v>
      </c>
      <c r="O14" s="1071"/>
      <c r="P14" s="1075"/>
      <c r="Q14" s="1076"/>
      <c r="R14" s="1076"/>
      <c r="S14" s="1076"/>
      <c r="T14" s="1076"/>
      <c r="U14" s="1076"/>
      <c r="V14" s="1076"/>
      <c r="W14" s="1076"/>
      <c r="X14" s="1076"/>
      <c r="AB14" s="134"/>
    </row>
    <row r="15" spans="2:28" ht="2.4" hidden="1" customHeight="1">
      <c r="O15" s="126"/>
      <c r="P15" s="133"/>
      <c r="Q15" s="133"/>
      <c r="R15" s="133"/>
      <c r="S15" s="133"/>
      <c r="T15" s="133"/>
      <c r="U15" s="133"/>
      <c r="V15" s="133"/>
      <c r="W15" s="133"/>
      <c r="X15" s="133"/>
    </row>
    <row r="16" spans="2:28" ht="24" hidden="1" customHeight="1">
      <c r="N16" s="1074" t="s">
        <v>2219</v>
      </c>
      <c r="O16" s="1074"/>
      <c r="P16" s="1075"/>
      <c r="Q16" s="1076"/>
      <c r="R16" s="1076"/>
      <c r="S16" s="1076"/>
      <c r="T16" s="1075"/>
      <c r="U16" s="1076"/>
      <c r="V16" s="1076"/>
      <c r="W16" s="1076"/>
      <c r="X16" s="1076"/>
    </row>
    <row r="17" spans="3:34" ht="8.4" hidden="1" customHeight="1">
      <c r="O17" s="126"/>
      <c r="P17" s="132"/>
      <c r="Q17" s="132"/>
      <c r="R17" s="132"/>
      <c r="S17" s="132"/>
      <c r="T17" s="132"/>
      <c r="U17" s="132"/>
      <c r="V17" s="132"/>
      <c r="W17" s="132"/>
      <c r="X17" s="132"/>
    </row>
    <row r="18" spans="3:34" ht="23.4" hidden="1" customHeight="1">
      <c r="D18" s="129"/>
      <c r="N18" s="127" t="s">
        <v>2291</v>
      </c>
      <c r="O18" s="157"/>
      <c r="P18" s="126"/>
      <c r="Q18" s="126"/>
      <c r="R18" s="132"/>
      <c r="S18" s="132"/>
      <c r="T18" s="132"/>
      <c r="U18" s="132"/>
      <c r="V18" s="132"/>
      <c r="W18" s="132"/>
      <c r="X18" s="132"/>
      <c r="AB18" s="145"/>
      <c r="AC18" s="145"/>
      <c r="AD18" s="145"/>
      <c r="AE18" s="145"/>
      <c r="AF18" s="145"/>
      <c r="AG18" s="145"/>
    </row>
    <row r="19" spans="3:34" ht="2.4" hidden="1" customHeight="1">
      <c r="O19" s="126"/>
      <c r="P19" s="133"/>
      <c r="Q19" s="133"/>
      <c r="R19" s="133"/>
      <c r="S19" s="133"/>
      <c r="T19" s="133"/>
      <c r="U19" s="133"/>
      <c r="V19" s="133"/>
      <c r="W19" s="133"/>
      <c r="X19" s="133"/>
      <c r="AB19" s="145"/>
      <c r="AC19" s="145"/>
      <c r="AD19" s="145"/>
      <c r="AE19" s="145"/>
      <c r="AF19" s="145"/>
      <c r="AG19" s="145"/>
    </row>
    <row r="20" spans="3:34" ht="15" hidden="1" customHeight="1">
      <c r="N20" s="1071" t="s">
        <v>2278</v>
      </c>
      <c r="O20" s="1071"/>
      <c r="P20" s="1075"/>
      <c r="Q20" s="1076"/>
      <c r="R20" s="1076"/>
      <c r="S20" s="1076"/>
      <c r="T20" s="1076"/>
      <c r="U20" s="1076"/>
      <c r="V20" s="1076"/>
      <c r="W20" s="1076"/>
      <c r="X20" s="1076"/>
      <c r="AB20" s="145"/>
      <c r="AC20" s="145"/>
      <c r="AD20" s="145"/>
      <c r="AE20" s="145"/>
      <c r="AF20" s="145"/>
      <c r="AG20" s="145"/>
      <c r="AH20" s="134"/>
    </row>
    <row r="21" spans="3:34" ht="2.4" hidden="1" customHeight="1">
      <c r="O21" s="126"/>
      <c r="P21" s="133"/>
      <c r="Q21" s="133"/>
      <c r="R21" s="133"/>
      <c r="S21" s="133"/>
      <c r="T21" s="133"/>
      <c r="U21" s="133"/>
      <c r="V21" s="133"/>
      <c r="W21" s="133"/>
      <c r="X21" s="133"/>
      <c r="AB21" s="134"/>
      <c r="AC21" s="145"/>
      <c r="AD21" s="145"/>
      <c r="AE21" s="145"/>
      <c r="AF21" s="145"/>
      <c r="AG21" s="145"/>
    </row>
    <row r="22" spans="3:34" ht="24" hidden="1" customHeight="1">
      <c r="N22" s="1074" t="s">
        <v>2219</v>
      </c>
      <c r="O22" s="1074"/>
      <c r="P22" s="1075"/>
      <c r="Q22" s="1076"/>
      <c r="R22" s="1076"/>
      <c r="S22" s="1076"/>
      <c r="T22" s="1075"/>
      <c r="U22" s="1076"/>
      <c r="V22" s="1076"/>
      <c r="W22" s="1076"/>
      <c r="X22" s="1076"/>
      <c r="AB22" s="145"/>
      <c r="AC22" s="145"/>
      <c r="AD22" s="145"/>
      <c r="AE22" s="145"/>
      <c r="AF22" s="145"/>
      <c r="AG22" s="145"/>
    </row>
    <row r="23" spans="3:34" ht="8.4" customHeight="1">
      <c r="O23" s="126"/>
      <c r="P23" s="132"/>
      <c r="Q23" s="132"/>
      <c r="R23" s="132"/>
      <c r="S23" s="132"/>
      <c r="T23" s="132"/>
      <c r="U23" s="132"/>
      <c r="V23" s="132"/>
      <c r="W23" s="132"/>
      <c r="X23" s="132"/>
      <c r="AB23" s="145"/>
      <c r="AC23" s="145"/>
      <c r="AD23" s="145"/>
      <c r="AE23" s="145"/>
      <c r="AF23" s="145"/>
      <c r="AG23" s="145"/>
    </row>
    <row r="24" spans="3:34" ht="26.4" customHeight="1">
      <c r="N24" s="127" t="s">
        <v>2200</v>
      </c>
      <c r="O24" s="157"/>
      <c r="P24" s="126"/>
      <c r="Q24" s="126"/>
      <c r="R24" s="132"/>
      <c r="S24" s="132"/>
      <c r="T24" s="132"/>
      <c r="U24" s="132"/>
      <c r="V24" s="132"/>
      <c r="W24" s="132"/>
      <c r="X24" s="132"/>
    </row>
    <row r="25" spans="3:34" ht="2.4" customHeight="1">
      <c r="O25" s="126"/>
      <c r="P25" s="133"/>
      <c r="Q25" s="133"/>
      <c r="R25" s="133"/>
      <c r="S25" s="133"/>
      <c r="T25" s="133"/>
      <c r="U25" s="133"/>
      <c r="V25" s="133"/>
      <c r="W25" s="133"/>
      <c r="X25" s="133"/>
    </row>
    <row r="26" spans="3:34" ht="15" customHeight="1">
      <c r="N26" s="1071" t="s">
        <v>2278</v>
      </c>
      <c r="O26" s="1071"/>
      <c r="P26" s="1075"/>
      <c r="Q26" s="1076"/>
      <c r="R26" s="1076"/>
      <c r="S26" s="1076"/>
      <c r="T26" s="1076"/>
      <c r="U26" s="1076"/>
      <c r="V26" s="1076"/>
      <c r="W26" s="1076"/>
      <c r="X26" s="1076"/>
      <c r="AB26" s="134"/>
    </row>
    <row r="27" spans="3:34" ht="2.4" customHeight="1">
      <c r="O27" s="126"/>
      <c r="P27" s="133"/>
      <c r="Q27" s="133"/>
      <c r="R27" s="133"/>
      <c r="S27" s="133"/>
      <c r="T27" s="133"/>
      <c r="U27" s="133"/>
      <c r="V27" s="133"/>
      <c r="W27" s="133"/>
      <c r="X27" s="133"/>
      <c r="AB27" s="128"/>
    </row>
    <row r="28" spans="3:34" ht="24" customHeight="1">
      <c r="N28" s="1074" t="s">
        <v>2219</v>
      </c>
      <c r="O28" s="1074"/>
      <c r="P28" s="1075"/>
      <c r="Q28" s="1076"/>
      <c r="R28" s="1076"/>
      <c r="S28" s="1076"/>
      <c r="T28" s="1075"/>
      <c r="U28" s="1076"/>
      <c r="V28" s="1076"/>
      <c r="W28" s="1076"/>
      <c r="X28" s="1076"/>
    </row>
    <row r="29" spans="3:34" ht="13.5" customHeight="1"/>
    <row r="30" spans="3:34" ht="25.8">
      <c r="C30" s="1086" t="s">
        <v>2606</v>
      </c>
      <c r="D30" s="1086"/>
      <c r="E30" s="1086"/>
      <c r="F30" s="1086"/>
      <c r="G30" s="1086"/>
      <c r="H30" s="1086"/>
      <c r="I30" s="1086"/>
      <c r="J30" s="1086"/>
      <c r="K30" s="1086"/>
      <c r="L30" s="1086"/>
      <c r="M30" s="1086"/>
      <c r="N30" s="1086"/>
      <c r="O30" s="1086"/>
      <c r="P30" s="1086"/>
      <c r="Q30" s="1086"/>
      <c r="R30" s="1086"/>
      <c r="S30" s="1086"/>
      <c r="T30" s="1086"/>
      <c r="U30" s="1086"/>
      <c r="V30" s="1086"/>
      <c r="W30" s="1086"/>
      <c r="X30" s="1086"/>
    </row>
    <row r="31" spans="3:34" ht="18" customHeight="1"/>
    <row r="32" spans="3:34" ht="18" customHeight="1">
      <c r="D32" s="1091"/>
      <c r="E32" s="1076"/>
      <c r="F32" s="133" t="s">
        <v>2272</v>
      </c>
      <c r="G32" s="541"/>
      <c r="H32" s="133" t="s">
        <v>2273</v>
      </c>
      <c r="I32" s="541"/>
      <c r="J32" s="133" t="s">
        <v>2279</v>
      </c>
      <c r="K32" s="1087"/>
      <c r="L32" s="1087"/>
      <c r="M32" s="1114" t="s">
        <v>2280</v>
      </c>
      <c r="N32" s="1114"/>
      <c r="O32" s="1114"/>
      <c r="P32" s="1087"/>
      <c r="Q32" s="1087"/>
      <c r="R32" s="1115" t="s">
        <v>2281</v>
      </c>
      <c r="S32" s="1115"/>
      <c r="T32" s="1115"/>
      <c r="U32" s="1115"/>
      <c r="V32" s="1115"/>
      <c r="W32" s="1115"/>
      <c r="X32" s="1115"/>
      <c r="AB32" s="134"/>
    </row>
    <row r="33" spans="3:27" ht="39" customHeight="1">
      <c r="C33" s="1090" t="s">
        <v>2685</v>
      </c>
      <c r="D33" s="1090"/>
      <c r="E33" s="1090"/>
      <c r="F33" s="1090"/>
      <c r="G33" s="1090"/>
      <c r="H33" s="1090"/>
      <c r="I33" s="1090"/>
      <c r="J33" s="1090"/>
      <c r="K33" s="1090"/>
      <c r="L33" s="1090"/>
      <c r="M33" s="1090"/>
      <c r="N33" s="1090"/>
      <c r="O33" s="1090"/>
      <c r="P33" s="1090"/>
      <c r="Q33" s="1090"/>
      <c r="R33" s="1090"/>
      <c r="S33" s="1090"/>
      <c r="T33" s="1090"/>
      <c r="U33" s="1090"/>
      <c r="V33" s="1090"/>
      <c r="W33" s="1090"/>
      <c r="X33" s="1090"/>
    </row>
    <row r="34" spans="3:27" ht="30" customHeight="1">
      <c r="C34" s="1094" t="s">
        <v>2282</v>
      </c>
      <c r="D34" s="1094"/>
      <c r="E34" s="1094"/>
      <c r="F34" s="1094"/>
      <c r="G34" s="1094"/>
      <c r="H34" s="1094"/>
      <c r="I34" s="1094"/>
      <c r="J34" s="1094"/>
      <c r="K34" s="1094"/>
      <c r="L34" s="1094"/>
      <c r="M34" s="1094"/>
      <c r="N34" s="1094"/>
      <c r="O34" s="1094"/>
      <c r="P34" s="1094"/>
      <c r="Q34" s="1094"/>
      <c r="R34" s="1094"/>
      <c r="S34" s="1094"/>
      <c r="T34" s="1094"/>
      <c r="U34" s="1094"/>
      <c r="V34" s="1094"/>
      <c r="W34" s="1094"/>
      <c r="X34" s="1094"/>
    </row>
    <row r="35" spans="3:27" ht="30" customHeight="1">
      <c r="C35" s="161"/>
      <c r="D35" s="1095" t="s">
        <v>2611</v>
      </c>
      <c r="E35" s="1081"/>
      <c r="F35" s="1081"/>
      <c r="G35" s="1081"/>
      <c r="H35" s="1081"/>
      <c r="I35" s="1081"/>
      <c r="J35" s="1082"/>
      <c r="K35" s="163"/>
      <c r="L35" s="1069"/>
      <c r="M35" s="1069"/>
      <c r="N35" s="1069"/>
      <c r="O35" s="1069"/>
      <c r="P35" s="1069"/>
      <c r="Q35" s="1069"/>
      <c r="R35" s="1069"/>
      <c r="S35" s="1069"/>
      <c r="T35" s="1069"/>
      <c r="U35" s="1069"/>
      <c r="V35" s="1069"/>
      <c r="W35" s="1069"/>
      <c r="X35" s="1070"/>
      <c r="AA35" s="127"/>
    </row>
    <row r="36" spans="3:27" ht="21" customHeight="1">
      <c r="C36" s="139"/>
      <c r="D36" s="1096" t="s">
        <v>2583</v>
      </c>
      <c r="E36" s="1096"/>
      <c r="F36" s="1096"/>
      <c r="G36" s="1096"/>
      <c r="H36" s="1096"/>
      <c r="I36" s="1096"/>
      <c r="J36" s="1097"/>
      <c r="K36" s="126"/>
      <c r="L36" s="142"/>
      <c r="M36" s="1098"/>
      <c r="N36" s="1098"/>
      <c r="O36" s="1098"/>
      <c r="P36" s="1098"/>
      <c r="Q36" s="143"/>
      <c r="R36" s="143"/>
      <c r="S36" s="143"/>
      <c r="T36" s="143"/>
      <c r="U36" s="143"/>
      <c r="V36" s="143"/>
      <c r="W36" s="143"/>
      <c r="X36" s="160"/>
      <c r="AA36" s="127"/>
    </row>
    <row r="37" spans="3:27" ht="45.6" customHeight="1">
      <c r="C37" s="161"/>
      <c r="D37" s="1081" t="s">
        <v>2309</v>
      </c>
      <c r="E37" s="1081"/>
      <c r="F37" s="1081"/>
      <c r="G37" s="1081"/>
      <c r="H37" s="1081"/>
      <c r="I37" s="1081"/>
      <c r="J37" s="1082"/>
      <c r="K37" s="161"/>
      <c r="L37" s="1117"/>
      <c r="M37" s="1117"/>
      <c r="N37" s="1117"/>
      <c r="O37" s="1117"/>
      <c r="P37" s="1117"/>
      <c r="Q37" s="1117"/>
      <c r="R37" s="1117"/>
      <c r="S37" s="1117"/>
      <c r="T37" s="1117"/>
      <c r="U37" s="1117"/>
      <c r="V37" s="1117"/>
      <c r="W37" s="1117"/>
      <c r="X37" s="1118"/>
    </row>
    <row r="38" spans="3:27" ht="45.6" customHeight="1">
      <c r="C38" s="161"/>
      <c r="D38" s="1081" t="s">
        <v>2310</v>
      </c>
      <c r="E38" s="1081"/>
      <c r="F38" s="1081"/>
      <c r="G38" s="1081"/>
      <c r="H38" s="1081"/>
      <c r="I38" s="1081"/>
      <c r="J38" s="1082"/>
      <c r="K38" s="163"/>
      <c r="L38" s="1099"/>
      <c r="M38" s="1099"/>
      <c r="N38" s="1099"/>
      <c r="O38" s="1099"/>
      <c r="P38" s="1099"/>
      <c r="Q38" s="1099"/>
      <c r="R38" s="1099"/>
      <c r="S38" s="1099"/>
      <c r="T38" s="1099"/>
      <c r="U38" s="1099"/>
      <c r="V38" s="1099"/>
      <c r="W38" s="1099"/>
      <c r="X38" s="1100"/>
    </row>
    <row r="39" spans="3:27" ht="45.6" customHeight="1">
      <c r="C39" s="161"/>
      <c r="D39" s="1081" t="s">
        <v>2311</v>
      </c>
      <c r="E39" s="1081"/>
      <c r="F39" s="1081"/>
      <c r="G39" s="1081"/>
      <c r="H39" s="1081"/>
      <c r="I39" s="1081"/>
      <c r="J39" s="1082"/>
      <c r="K39" s="163"/>
      <c r="L39" s="1099"/>
      <c r="M39" s="1099"/>
      <c r="N39" s="1099"/>
      <c r="O39" s="1099"/>
      <c r="P39" s="1099"/>
      <c r="Q39" s="1099"/>
      <c r="R39" s="1099"/>
      <c r="S39" s="1099"/>
      <c r="T39" s="1099"/>
      <c r="U39" s="1099"/>
      <c r="V39" s="1099"/>
      <c r="W39" s="1099"/>
      <c r="X39" s="1100"/>
    </row>
    <row r="40" spans="3:27" ht="45.6" customHeight="1">
      <c r="C40" s="161"/>
      <c r="D40" s="1095" t="s">
        <v>2312</v>
      </c>
      <c r="E40" s="1095"/>
      <c r="F40" s="1095"/>
      <c r="G40" s="1095"/>
      <c r="H40" s="1095"/>
      <c r="I40" s="1095"/>
      <c r="J40" s="1116"/>
      <c r="K40" s="163"/>
      <c r="L40" s="1081" t="s">
        <v>2399</v>
      </c>
      <c r="M40" s="1081"/>
      <c r="N40" s="1081"/>
      <c r="O40" s="1081"/>
      <c r="P40" s="1081"/>
      <c r="Q40" s="1081"/>
      <c r="R40" s="1081"/>
      <c r="S40" s="1081"/>
      <c r="T40" s="1081"/>
      <c r="U40" s="1081"/>
      <c r="V40" s="1081"/>
      <c r="W40" s="1081"/>
      <c r="X40" s="1082"/>
    </row>
    <row r="41" spans="3:27" ht="18" customHeight="1">
      <c r="C41" s="152"/>
      <c r="D41" s="170" t="s">
        <v>2313</v>
      </c>
      <c r="E41" s="138"/>
      <c r="F41" s="138"/>
      <c r="G41" s="138"/>
      <c r="H41" s="138"/>
      <c r="I41" s="138"/>
      <c r="J41" s="138"/>
      <c r="K41" s="138"/>
      <c r="L41" s="138"/>
      <c r="M41" s="138"/>
      <c r="N41" s="138"/>
      <c r="O41" s="138"/>
      <c r="P41" s="138"/>
      <c r="Q41" s="138"/>
      <c r="R41" s="138"/>
      <c r="S41" s="152"/>
      <c r="T41" s="138"/>
      <c r="U41" s="127"/>
      <c r="V41" s="144"/>
      <c r="W41" s="144"/>
      <c r="X41" s="144"/>
    </row>
    <row r="42" spans="3:27" ht="13.5" customHeight="1">
      <c r="T42" s="129"/>
      <c r="X42" s="153"/>
    </row>
  </sheetData>
  <sheetProtection algorithmName="SHA-512" hashValue="4CzG856P6h9r4d/3moTQYo/f2KXZskGMjMllIn1S2yQp341faMNt2ihJXJ8pohJD+XHBMJ4RMgF0E6WHH+HX2A==" saltValue="7UOCjGH3iFr2CwWIUiazkQ==" spinCount="100000" sheet="1" formatCells="0" selectLockedCells="1"/>
  <mergeCells count="43">
    <mergeCell ref="D40:J40"/>
    <mergeCell ref="L40:X40"/>
    <mergeCell ref="D37:J37"/>
    <mergeCell ref="L37:X37"/>
    <mergeCell ref="D38:J38"/>
    <mergeCell ref="L38:X38"/>
    <mergeCell ref="D39:J39"/>
    <mergeCell ref="L39:X39"/>
    <mergeCell ref="C33:X33"/>
    <mergeCell ref="C34:X34"/>
    <mergeCell ref="D35:J35"/>
    <mergeCell ref="L35:X35"/>
    <mergeCell ref="D36:J36"/>
    <mergeCell ref="M36:P36"/>
    <mergeCell ref="C30:X30"/>
    <mergeCell ref="D32:E32"/>
    <mergeCell ref="K32:L32"/>
    <mergeCell ref="M32:O32"/>
    <mergeCell ref="P32:Q32"/>
    <mergeCell ref="R32:X32"/>
    <mergeCell ref="N26:O26"/>
    <mergeCell ref="P26:X26"/>
    <mergeCell ref="N28:O28"/>
    <mergeCell ref="P28:S28"/>
    <mergeCell ref="T28:X28"/>
    <mergeCell ref="N20:O20"/>
    <mergeCell ref="P20:X20"/>
    <mergeCell ref="N22:O22"/>
    <mergeCell ref="P22:S22"/>
    <mergeCell ref="T22:X22"/>
    <mergeCell ref="N6:O6"/>
    <mergeCell ref="P6:X6"/>
    <mergeCell ref="N8:O8"/>
    <mergeCell ref="P8:X8"/>
    <mergeCell ref="R3:S3"/>
    <mergeCell ref="N10:O10"/>
    <mergeCell ref="P10:S10"/>
    <mergeCell ref="T10:X10"/>
    <mergeCell ref="P16:S16"/>
    <mergeCell ref="T16:X16"/>
    <mergeCell ref="N14:O14"/>
    <mergeCell ref="P14:X14"/>
    <mergeCell ref="N16:O16"/>
  </mergeCells>
  <phoneticPr fontId="58"/>
  <pageMargins left="0.70866141732283472" right="0.70866141732283472" top="0.74803149606299213" bottom="0.74803149606299213" header="0.31496062992125984" footer="0.31496062992125984"/>
  <pageSetup paperSize="9"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9">
    <tabColor rgb="FFFFFF00"/>
  </sheetPr>
  <dimension ref="B1:AH46"/>
  <sheetViews>
    <sheetView showZeros="0" view="pageBreakPreview" zoomScaleNormal="100" zoomScaleSheetLayoutView="100" workbookViewId="0">
      <selection activeCell="D32" sqref="D32:E32"/>
    </sheetView>
  </sheetViews>
  <sheetFormatPr defaultRowHeight="13.2"/>
  <cols>
    <col min="1" max="1" width="2.109375" style="127" customWidth="1"/>
    <col min="2" max="2" width="2.33203125" style="127" customWidth="1"/>
    <col min="3" max="3" width="1.109375" style="127" customWidth="1"/>
    <col min="4" max="4" width="5.6640625" style="127" customWidth="1"/>
    <col min="5" max="5" width="3.6640625" style="127" customWidth="1"/>
    <col min="6" max="6" width="2.6640625" style="127" customWidth="1"/>
    <col min="7" max="7" width="3.6640625" style="127" customWidth="1"/>
    <col min="8" max="8" width="2.6640625" style="127" customWidth="1"/>
    <col min="9" max="9" width="3.6640625" style="127" customWidth="1"/>
    <col min="10" max="10" width="4.6640625" style="127" customWidth="1"/>
    <col min="11" max="11" width="1.21875" style="127" customWidth="1"/>
    <col min="12" max="12" width="3.109375" style="127" customWidth="1"/>
    <col min="13" max="13" width="4.44140625" style="127" customWidth="1"/>
    <col min="14" max="14" width="3.6640625" style="127" customWidth="1"/>
    <col min="15" max="15" width="5.6640625" style="127" customWidth="1"/>
    <col min="16" max="16" width="3.6640625" style="127" customWidth="1"/>
    <col min="17" max="17" width="4.6640625" style="127" customWidth="1"/>
    <col min="18" max="20" width="3.6640625" style="127" customWidth="1"/>
    <col min="21" max="24" width="3.6640625" style="128" customWidth="1"/>
    <col min="25" max="25" width="2.21875" style="128" customWidth="1"/>
    <col min="26" max="27" width="2.109375" style="128" customWidth="1"/>
    <col min="28" max="28" width="7.21875" style="127" hidden="1" customWidth="1"/>
    <col min="29" max="51" width="0" style="127" hidden="1" customWidth="1"/>
    <col min="52" max="258" width="8.88671875" style="127"/>
    <col min="259" max="259" width="2.44140625" style="127" customWidth="1"/>
    <col min="260" max="260" width="2.33203125" style="127" customWidth="1"/>
    <col min="261" max="261" width="1.109375" style="127" customWidth="1"/>
    <col min="262" max="262" width="22.6640625" style="127" customWidth="1"/>
    <col min="263" max="263" width="1.21875" style="127" customWidth="1"/>
    <col min="264" max="265" width="11.77734375" style="127" customWidth="1"/>
    <col min="266" max="266" width="1.77734375" style="127" customWidth="1"/>
    <col min="267" max="267" width="6.88671875" style="127" customWidth="1"/>
    <col min="268" max="268" width="4.44140625" style="127" customWidth="1"/>
    <col min="269" max="269" width="3.6640625" style="127" customWidth="1"/>
    <col min="270" max="270" width="0.77734375" style="127" customWidth="1"/>
    <col min="271" max="271" width="3.33203125" style="127" customWidth="1"/>
    <col min="272" max="272" width="3.6640625" style="127" customWidth="1"/>
    <col min="273" max="273" width="3" style="127" customWidth="1"/>
    <col min="274" max="274" width="3.6640625" style="127" customWidth="1"/>
    <col min="275" max="275" width="3.109375" style="127" customWidth="1"/>
    <col min="276" max="276" width="1.88671875" style="127" customWidth="1"/>
    <col min="277" max="278" width="2.21875" style="127" customWidth="1"/>
    <col min="279" max="279" width="7.21875" style="127" customWidth="1"/>
    <col min="280" max="514" width="8.88671875" style="127"/>
    <col min="515" max="515" width="2.44140625" style="127" customWidth="1"/>
    <col min="516" max="516" width="2.33203125" style="127" customWidth="1"/>
    <col min="517" max="517" width="1.109375" style="127" customWidth="1"/>
    <col min="518" max="518" width="22.6640625" style="127" customWidth="1"/>
    <col min="519" max="519" width="1.21875" style="127" customWidth="1"/>
    <col min="520" max="521" width="11.77734375" style="127" customWidth="1"/>
    <col min="522" max="522" width="1.77734375" style="127" customWidth="1"/>
    <col min="523" max="523" width="6.88671875" style="127" customWidth="1"/>
    <col min="524" max="524" width="4.44140625" style="127" customWidth="1"/>
    <col min="525" max="525" width="3.6640625" style="127" customWidth="1"/>
    <col min="526" max="526" width="0.77734375" style="127" customWidth="1"/>
    <col min="527" max="527" width="3.33203125" style="127" customWidth="1"/>
    <col min="528" max="528" width="3.6640625" style="127" customWidth="1"/>
    <col min="529" max="529" width="3" style="127" customWidth="1"/>
    <col min="530" max="530" width="3.6640625" style="127" customWidth="1"/>
    <col min="531" max="531" width="3.109375" style="127" customWidth="1"/>
    <col min="532" max="532" width="1.88671875" style="127" customWidth="1"/>
    <col min="533" max="534" width="2.21875" style="127" customWidth="1"/>
    <col min="535" max="535" width="7.21875" style="127" customWidth="1"/>
    <col min="536" max="770" width="8.88671875" style="127"/>
    <col min="771" max="771" width="2.44140625" style="127" customWidth="1"/>
    <col min="772" max="772" width="2.33203125" style="127" customWidth="1"/>
    <col min="773" max="773" width="1.109375" style="127" customWidth="1"/>
    <col min="774" max="774" width="22.6640625" style="127" customWidth="1"/>
    <col min="775" max="775" width="1.21875" style="127" customWidth="1"/>
    <col min="776" max="777" width="11.77734375" style="127" customWidth="1"/>
    <col min="778" max="778" width="1.77734375" style="127" customWidth="1"/>
    <col min="779" max="779" width="6.88671875" style="127" customWidth="1"/>
    <col min="780" max="780" width="4.44140625" style="127" customWidth="1"/>
    <col min="781" max="781" width="3.6640625" style="127" customWidth="1"/>
    <col min="782" max="782" width="0.77734375" style="127" customWidth="1"/>
    <col min="783" max="783" width="3.33203125" style="127" customWidth="1"/>
    <col min="784" max="784" width="3.6640625" style="127" customWidth="1"/>
    <col min="785" max="785" width="3" style="127" customWidth="1"/>
    <col min="786" max="786" width="3.6640625" style="127" customWidth="1"/>
    <col min="787" max="787" width="3.109375" style="127" customWidth="1"/>
    <col min="788" max="788" width="1.88671875" style="127" customWidth="1"/>
    <col min="789" max="790" width="2.21875" style="127" customWidth="1"/>
    <col min="791" max="791" width="7.21875" style="127" customWidth="1"/>
    <col min="792" max="1026" width="8.88671875" style="127"/>
    <col min="1027" max="1027" width="2.44140625" style="127" customWidth="1"/>
    <col min="1028" max="1028" width="2.33203125" style="127" customWidth="1"/>
    <col min="1029" max="1029" width="1.109375" style="127" customWidth="1"/>
    <col min="1030" max="1030" width="22.6640625" style="127" customWidth="1"/>
    <col min="1031" max="1031" width="1.21875" style="127" customWidth="1"/>
    <col min="1032" max="1033" width="11.77734375" style="127" customWidth="1"/>
    <col min="1034" max="1034" width="1.77734375" style="127" customWidth="1"/>
    <col min="1035" max="1035" width="6.88671875" style="127" customWidth="1"/>
    <col min="1036" max="1036" width="4.44140625" style="127" customWidth="1"/>
    <col min="1037" max="1037" width="3.6640625" style="127" customWidth="1"/>
    <col min="1038" max="1038" width="0.77734375" style="127" customWidth="1"/>
    <col min="1039" max="1039" width="3.33203125" style="127" customWidth="1"/>
    <col min="1040" max="1040" width="3.6640625" style="127" customWidth="1"/>
    <col min="1041" max="1041" width="3" style="127" customWidth="1"/>
    <col min="1042" max="1042" width="3.6640625" style="127" customWidth="1"/>
    <col min="1043" max="1043" width="3.109375" style="127" customWidth="1"/>
    <col min="1044" max="1044" width="1.88671875" style="127" customWidth="1"/>
    <col min="1045" max="1046" width="2.21875" style="127" customWidth="1"/>
    <col min="1047" max="1047" width="7.21875" style="127" customWidth="1"/>
    <col min="1048" max="1282" width="8.88671875" style="127"/>
    <col min="1283" max="1283" width="2.44140625" style="127" customWidth="1"/>
    <col min="1284" max="1284" width="2.33203125" style="127" customWidth="1"/>
    <col min="1285" max="1285" width="1.109375" style="127" customWidth="1"/>
    <col min="1286" max="1286" width="22.6640625" style="127" customWidth="1"/>
    <col min="1287" max="1287" width="1.21875" style="127" customWidth="1"/>
    <col min="1288" max="1289" width="11.77734375" style="127" customWidth="1"/>
    <col min="1290" max="1290" width="1.77734375" style="127" customWidth="1"/>
    <col min="1291" max="1291" width="6.88671875" style="127" customWidth="1"/>
    <col min="1292" max="1292" width="4.44140625" style="127" customWidth="1"/>
    <col min="1293" max="1293" width="3.6640625" style="127" customWidth="1"/>
    <col min="1294" max="1294" width="0.77734375" style="127" customWidth="1"/>
    <col min="1295" max="1295" width="3.33203125" style="127" customWidth="1"/>
    <col min="1296" max="1296" width="3.6640625" style="127" customWidth="1"/>
    <col min="1297" max="1297" width="3" style="127" customWidth="1"/>
    <col min="1298" max="1298" width="3.6640625" style="127" customWidth="1"/>
    <col min="1299" max="1299" width="3.109375" style="127" customWidth="1"/>
    <col min="1300" max="1300" width="1.88671875" style="127" customWidth="1"/>
    <col min="1301" max="1302" width="2.21875" style="127" customWidth="1"/>
    <col min="1303" max="1303" width="7.21875" style="127" customWidth="1"/>
    <col min="1304" max="1538" width="8.88671875" style="127"/>
    <col min="1539" max="1539" width="2.44140625" style="127" customWidth="1"/>
    <col min="1540" max="1540" width="2.33203125" style="127" customWidth="1"/>
    <col min="1541" max="1541" width="1.109375" style="127" customWidth="1"/>
    <col min="1542" max="1542" width="22.6640625" style="127" customWidth="1"/>
    <col min="1543" max="1543" width="1.21875" style="127" customWidth="1"/>
    <col min="1544" max="1545" width="11.77734375" style="127" customWidth="1"/>
    <col min="1546" max="1546" width="1.77734375" style="127" customWidth="1"/>
    <col min="1547" max="1547" width="6.88671875" style="127" customWidth="1"/>
    <col min="1548" max="1548" width="4.44140625" style="127" customWidth="1"/>
    <col min="1549" max="1549" width="3.6640625" style="127" customWidth="1"/>
    <col min="1550" max="1550" width="0.77734375" style="127" customWidth="1"/>
    <col min="1551" max="1551" width="3.33203125" style="127" customWidth="1"/>
    <col min="1552" max="1552" width="3.6640625" style="127" customWidth="1"/>
    <col min="1553" max="1553" width="3" style="127" customWidth="1"/>
    <col min="1554" max="1554" width="3.6640625" style="127" customWidth="1"/>
    <col min="1555" max="1555" width="3.109375" style="127" customWidth="1"/>
    <col min="1556" max="1556" width="1.88671875" style="127" customWidth="1"/>
    <col min="1557" max="1558" width="2.21875" style="127" customWidth="1"/>
    <col min="1559" max="1559" width="7.21875" style="127" customWidth="1"/>
    <col min="1560" max="1794" width="8.88671875" style="127"/>
    <col min="1795" max="1795" width="2.44140625" style="127" customWidth="1"/>
    <col min="1796" max="1796" width="2.33203125" style="127" customWidth="1"/>
    <col min="1797" max="1797" width="1.109375" style="127" customWidth="1"/>
    <col min="1798" max="1798" width="22.6640625" style="127" customWidth="1"/>
    <col min="1799" max="1799" width="1.21875" style="127" customWidth="1"/>
    <col min="1800" max="1801" width="11.77734375" style="127" customWidth="1"/>
    <col min="1802" max="1802" width="1.77734375" style="127" customWidth="1"/>
    <col min="1803" max="1803" width="6.88671875" style="127" customWidth="1"/>
    <col min="1804" max="1804" width="4.44140625" style="127" customWidth="1"/>
    <col min="1805" max="1805" width="3.6640625" style="127" customWidth="1"/>
    <col min="1806" max="1806" width="0.77734375" style="127" customWidth="1"/>
    <col min="1807" max="1807" width="3.33203125" style="127" customWidth="1"/>
    <col min="1808" max="1808" width="3.6640625" style="127" customWidth="1"/>
    <col min="1809" max="1809" width="3" style="127" customWidth="1"/>
    <col min="1810" max="1810" width="3.6640625" style="127" customWidth="1"/>
    <col min="1811" max="1811" width="3.109375" style="127" customWidth="1"/>
    <col min="1812" max="1812" width="1.88671875" style="127" customWidth="1"/>
    <col min="1813" max="1814" width="2.21875" style="127" customWidth="1"/>
    <col min="1815" max="1815" width="7.21875" style="127" customWidth="1"/>
    <col min="1816" max="2050" width="8.88671875" style="127"/>
    <col min="2051" max="2051" width="2.44140625" style="127" customWidth="1"/>
    <col min="2052" max="2052" width="2.33203125" style="127" customWidth="1"/>
    <col min="2053" max="2053" width="1.109375" style="127" customWidth="1"/>
    <col min="2054" max="2054" width="22.6640625" style="127" customWidth="1"/>
    <col min="2055" max="2055" width="1.21875" style="127" customWidth="1"/>
    <col min="2056" max="2057" width="11.77734375" style="127" customWidth="1"/>
    <col min="2058" max="2058" width="1.77734375" style="127" customWidth="1"/>
    <col min="2059" max="2059" width="6.88671875" style="127" customWidth="1"/>
    <col min="2060" max="2060" width="4.44140625" style="127" customWidth="1"/>
    <col min="2061" max="2061" width="3.6640625" style="127" customWidth="1"/>
    <col min="2062" max="2062" width="0.77734375" style="127" customWidth="1"/>
    <col min="2063" max="2063" width="3.33203125" style="127" customWidth="1"/>
    <col min="2064" max="2064" width="3.6640625" style="127" customWidth="1"/>
    <col min="2065" max="2065" width="3" style="127" customWidth="1"/>
    <col min="2066" max="2066" width="3.6640625" style="127" customWidth="1"/>
    <col min="2067" max="2067" width="3.109375" style="127" customWidth="1"/>
    <col min="2068" max="2068" width="1.88671875" style="127" customWidth="1"/>
    <col min="2069" max="2070" width="2.21875" style="127" customWidth="1"/>
    <col min="2071" max="2071" width="7.21875" style="127" customWidth="1"/>
    <col min="2072" max="2306" width="8.88671875" style="127"/>
    <col min="2307" max="2307" width="2.44140625" style="127" customWidth="1"/>
    <col min="2308" max="2308" width="2.33203125" style="127" customWidth="1"/>
    <col min="2309" max="2309" width="1.109375" style="127" customWidth="1"/>
    <col min="2310" max="2310" width="22.6640625" style="127" customWidth="1"/>
    <col min="2311" max="2311" width="1.21875" style="127" customWidth="1"/>
    <col min="2312" max="2313" width="11.77734375" style="127" customWidth="1"/>
    <col min="2314" max="2314" width="1.77734375" style="127" customWidth="1"/>
    <col min="2315" max="2315" width="6.88671875" style="127" customWidth="1"/>
    <col min="2316" max="2316" width="4.44140625" style="127" customWidth="1"/>
    <col min="2317" max="2317" width="3.6640625" style="127" customWidth="1"/>
    <col min="2318" max="2318" width="0.77734375" style="127" customWidth="1"/>
    <col min="2319" max="2319" width="3.33203125" style="127" customWidth="1"/>
    <col min="2320" max="2320" width="3.6640625" style="127" customWidth="1"/>
    <col min="2321" max="2321" width="3" style="127" customWidth="1"/>
    <col min="2322" max="2322" width="3.6640625" style="127" customWidth="1"/>
    <col min="2323" max="2323" width="3.109375" style="127" customWidth="1"/>
    <col min="2324" max="2324" width="1.88671875" style="127" customWidth="1"/>
    <col min="2325" max="2326" width="2.21875" style="127" customWidth="1"/>
    <col min="2327" max="2327" width="7.21875" style="127" customWidth="1"/>
    <col min="2328" max="2562" width="8.88671875" style="127"/>
    <col min="2563" max="2563" width="2.44140625" style="127" customWidth="1"/>
    <col min="2564" max="2564" width="2.33203125" style="127" customWidth="1"/>
    <col min="2565" max="2565" width="1.109375" style="127" customWidth="1"/>
    <col min="2566" max="2566" width="22.6640625" style="127" customWidth="1"/>
    <col min="2567" max="2567" width="1.21875" style="127" customWidth="1"/>
    <col min="2568" max="2569" width="11.77734375" style="127" customWidth="1"/>
    <col min="2570" max="2570" width="1.77734375" style="127" customWidth="1"/>
    <col min="2571" max="2571" width="6.88671875" style="127" customWidth="1"/>
    <col min="2572" max="2572" width="4.44140625" style="127" customWidth="1"/>
    <col min="2573" max="2573" width="3.6640625" style="127" customWidth="1"/>
    <col min="2574" max="2574" width="0.77734375" style="127" customWidth="1"/>
    <col min="2575" max="2575" width="3.33203125" style="127" customWidth="1"/>
    <col min="2576" max="2576" width="3.6640625" style="127" customWidth="1"/>
    <col min="2577" max="2577" width="3" style="127" customWidth="1"/>
    <col min="2578" max="2578" width="3.6640625" style="127" customWidth="1"/>
    <col min="2579" max="2579" width="3.109375" style="127" customWidth="1"/>
    <col min="2580" max="2580" width="1.88671875" style="127" customWidth="1"/>
    <col min="2581" max="2582" width="2.21875" style="127" customWidth="1"/>
    <col min="2583" max="2583" width="7.21875" style="127" customWidth="1"/>
    <col min="2584" max="2818" width="8.88671875" style="127"/>
    <col min="2819" max="2819" width="2.44140625" style="127" customWidth="1"/>
    <col min="2820" max="2820" width="2.33203125" style="127" customWidth="1"/>
    <col min="2821" max="2821" width="1.109375" style="127" customWidth="1"/>
    <col min="2822" max="2822" width="22.6640625" style="127" customWidth="1"/>
    <col min="2823" max="2823" width="1.21875" style="127" customWidth="1"/>
    <col min="2824" max="2825" width="11.77734375" style="127" customWidth="1"/>
    <col min="2826" max="2826" width="1.77734375" style="127" customWidth="1"/>
    <col min="2827" max="2827" width="6.88671875" style="127" customWidth="1"/>
    <col min="2828" max="2828" width="4.44140625" style="127" customWidth="1"/>
    <col min="2829" max="2829" width="3.6640625" style="127" customWidth="1"/>
    <col min="2830" max="2830" width="0.77734375" style="127" customWidth="1"/>
    <col min="2831" max="2831" width="3.33203125" style="127" customWidth="1"/>
    <col min="2832" max="2832" width="3.6640625" style="127" customWidth="1"/>
    <col min="2833" max="2833" width="3" style="127" customWidth="1"/>
    <col min="2834" max="2834" width="3.6640625" style="127" customWidth="1"/>
    <col min="2835" max="2835" width="3.109375" style="127" customWidth="1"/>
    <col min="2836" max="2836" width="1.88671875" style="127" customWidth="1"/>
    <col min="2837" max="2838" width="2.21875" style="127" customWidth="1"/>
    <col min="2839" max="2839" width="7.21875" style="127" customWidth="1"/>
    <col min="2840" max="3074" width="8.88671875" style="127"/>
    <col min="3075" max="3075" width="2.44140625" style="127" customWidth="1"/>
    <col min="3076" max="3076" width="2.33203125" style="127" customWidth="1"/>
    <col min="3077" max="3077" width="1.109375" style="127" customWidth="1"/>
    <col min="3078" max="3078" width="22.6640625" style="127" customWidth="1"/>
    <col min="3079" max="3079" width="1.21875" style="127" customWidth="1"/>
    <col min="3080" max="3081" width="11.77734375" style="127" customWidth="1"/>
    <col min="3082" max="3082" width="1.77734375" style="127" customWidth="1"/>
    <col min="3083" max="3083" width="6.88671875" style="127" customWidth="1"/>
    <col min="3084" max="3084" width="4.44140625" style="127" customWidth="1"/>
    <col min="3085" max="3085" width="3.6640625" style="127" customWidth="1"/>
    <col min="3086" max="3086" width="0.77734375" style="127" customWidth="1"/>
    <col min="3087" max="3087" width="3.33203125" style="127" customWidth="1"/>
    <col min="3088" max="3088" width="3.6640625" style="127" customWidth="1"/>
    <col min="3089" max="3089" width="3" style="127" customWidth="1"/>
    <col min="3090" max="3090" width="3.6640625" style="127" customWidth="1"/>
    <col min="3091" max="3091" width="3.109375" style="127" customWidth="1"/>
    <col min="3092" max="3092" width="1.88671875" style="127" customWidth="1"/>
    <col min="3093" max="3094" width="2.21875" style="127" customWidth="1"/>
    <col min="3095" max="3095" width="7.21875" style="127" customWidth="1"/>
    <col min="3096" max="3330" width="8.88671875" style="127"/>
    <col min="3331" max="3331" width="2.44140625" style="127" customWidth="1"/>
    <col min="3332" max="3332" width="2.33203125" style="127" customWidth="1"/>
    <col min="3333" max="3333" width="1.109375" style="127" customWidth="1"/>
    <col min="3334" max="3334" width="22.6640625" style="127" customWidth="1"/>
    <col min="3335" max="3335" width="1.21875" style="127" customWidth="1"/>
    <col min="3336" max="3337" width="11.77734375" style="127" customWidth="1"/>
    <col min="3338" max="3338" width="1.77734375" style="127" customWidth="1"/>
    <col min="3339" max="3339" width="6.88671875" style="127" customWidth="1"/>
    <col min="3340" max="3340" width="4.44140625" style="127" customWidth="1"/>
    <col min="3341" max="3341" width="3.6640625" style="127" customWidth="1"/>
    <col min="3342" max="3342" width="0.77734375" style="127" customWidth="1"/>
    <col min="3343" max="3343" width="3.33203125" style="127" customWidth="1"/>
    <col min="3344" max="3344" width="3.6640625" style="127" customWidth="1"/>
    <col min="3345" max="3345" width="3" style="127" customWidth="1"/>
    <col min="3346" max="3346" width="3.6640625" style="127" customWidth="1"/>
    <col min="3347" max="3347" width="3.109375" style="127" customWidth="1"/>
    <col min="3348" max="3348" width="1.88671875" style="127" customWidth="1"/>
    <col min="3349" max="3350" width="2.21875" style="127" customWidth="1"/>
    <col min="3351" max="3351" width="7.21875" style="127" customWidth="1"/>
    <col min="3352" max="3586" width="8.88671875" style="127"/>
    <col min="3587" max="3587" width="2.44140625" style="127" customWidth="1"/>
    <col min="3588" max="3588" width="2.33203125" style="127" customWidth="1"/>
    <col min="3589" max="3589" width="1.109375" style="127" customWidth="1"/>
    <col min="3590" max="3590" width="22.6640625" style="127" customWidth="1"/>
    <col min="3591" max="3591" width="1.21875" style="127" customWidth="1"/>
    <col min="3592" max="3593" width="11.77734375" style="127" customWidth="1"/>
    <col min="3594" max="3594" width="1.77734375" style="127" customWidth="1"/>
    <col min="3595" max="3595" width="6.88671875" style="127" customWidth="1"/>
    <col min="3596" max="3596" width="4.44140625" style="127" customWidth="1"/>
    <col min="3597" max="3597" width="3.6640625" style="127" customWidth="1"/>
    <col min="3598" max="3598" width="0.77734375" style="127" customWidth="1"/>
    <col min="3599" max="3599" width="3.33203125" style="127" customWidth="1"/>
    <col min="3600" max="3600" width="3.6640625" style="127" customWidth="1"/>
    <col min="3601" max="3601" width="3" style="127" customWidth="1"/>
    <col min="3602" max="3602" width="3.6640625" style="127" customWidth="1"/>
    <col min="3603" max="3603" width="3.109375" style="127" customWidth="1"/>
    <col min="3604" max="3604" width="1.88671875" style="127" customWidth="1"/>
    <col min="3605" max="3606" width="2.21875" style="127" customWidth="1"/>
    <col min="3607" max="3607" width="7.21875" style="127" customWidth="1"/>
    <col min="3608" max="3842" width="8.88671875" style="127"/>
    <col min="3843" max="3843" width="2.44140625" style="127" customWidth="1"/>
    <col min="3844" max="3844" width="2.33203125" style="127" customWidth="1"/>
    <col min="3845" max="3845" width="1.109375" style="127" customWidth="1"/>
    <col min="3846" max="3846" width="22.6640625" style="127" customWidth="1"/>
    <col min="3847" max="3847" width="1.21875" style="127" customWidth="1"/>
    <col min="3848" max="3849" width="11.77734375" style="127" customWidth="1"/>
    <col min="3850" max="3850" width="1.77734375" style="127" customWidth="1"/>
    <col min="3851" max="3851" width="6.88671875" style="127" customWidth="1"/>
    <col min="3852" max="3852" width="4.44140625" style="127" customWidth="1"/>
    <col min="3853" max="3853" width="3.6640625" style="127" customWidth="1"/>
    <col min="3854" max="3854" width="0.77734375" style="127" customWidth="1"/>
    <col min="3855" max="3855" width="3.33203125" style="127" customWidth="1"/>
    <col min="3856" max="3856" width="3.6640625" style="127" customWidth="1"/>
    <col min="3857" max="3857" width="3" style="127" customWidth="1"/>
    <col min="3858" max="3858" width="3.6640625" style="127" customWidth="1"/>
    <col min="3859" max="3859" width="3.109375" style="127" customWidth="1"/>
    <col min="3860" max="3860" width="1.88671875" style="127" customWidth="1"/>
    <col min="3861" max="3862" width="2.21875" style="127" customWidth="1"/>
    <col min="3863" max="3863" width="7.21875" style="127" customWidth="1"/>
    <col min="3864" max="4098" width="8.88671875" style="127"/>
    <col min="4099" max="4099" width="2.44140625" style="127" customWidth="1"/>
    <col min="4100" max="4100" width="2.33203125" style="127" customWidth="1"/>
    <col min="4101" max="4101" width="1.109375" style="127" customWidth="1"/>
    <col min="4102" max="4102" width="22.6640625" style="127" customWidth="1"/>
    <col min="4103" max="4103" width="1.21875" style="127" customWidth="1"/>
    <col min="4104" max="4105" width="11.77734375" style="127" customWidth="1"/>
    <col min="4106" max="4106" width="1.77734375" style="127" customWidth="1"/>
    <col min="4107" max="4107" width="6.88671875" style="127" customWidth="1"/>
    <col min="4108" max="4108" width="4.44140625" style="127" customWidth="1"/>
    <col min="4109" max="4109" width="3.6640625" style="127" customWidth="1"/>
    <col min="4110" max="4110" width="0.77734375" style="127" customWidth="1"/>
    <col min="4111" max="4111" width="3.33203125" style="127" customWidth="1"/>
    <col min="4112" max="4112" width="3.6640625" style="127" customWidth="1"/>
    <col min="4113" max="4113" width="3" style="127" customWidth="1"/>
    <col min="4114" max="4114" width="3.6640625" style="127" customWidth="1"/>
    <col min="4115" max="4115" width="3.109375" style="127" customWidth="1"/>
    <col min="4116" max="4116" width="1.88671875" style="127" customWidth="1"/>
    <col min="4117" max="4118" width="2.21875" style="127" customWidth="1"/>
    <col min="4119" max="4119" width="7.21875" style="127" customWidth="1"/>
    <col min="4120" max="4354" width="8.88671875" style="127"/>
    <col min="4355" max="4355" width="2.44140625" style="127" customWidth="1"/>
    <col min="4356" max="4356" width="2.33203125" style="127" customWidth="1"/>
    <col min="4357" max="4357" width="1.109375" style="127" customWidth="1"/>
    <col min="4358" max="4358" width="22.6640625" style="127" customWidth="1"/>
    <col min="4359" max="4359" width="1.21875" style="127" customWidth="1"/>
    <col min="4360" max="4361" width="11.77734375" style="127" customWidth="1"/>
    <col min="4362" max="4362" width="1.77734375" style="127" customWidth="1"/>
    <col min="4363" max="4363" width="6.88671875" style="127" customWidth="1"/>
    <col min="4364" max="4364" width="4.44140625" style="127" customWidth="1"/>
    <col min="4365" max="4365" width="3.6640625" style="127" customWidth="1"/>
    <col min="4366" max="4366" width="0.77734375" style="127" customWidth="1"/>
    <col min="4367" max="4367" width="3.33203125" style="127" customWidth="1"/>
    <col min="4368" max="4368" width="3.6640625" style="127" customWidth="1"/>
    <col min="4369" max="4369" width="3" style="127" customWidth="1"/>
    <col min="4370" max="4370" width="3.6640625" style="127" customWidth="1"/>
    <col min="4371" max="4371" width="3.109375" style="127" customWidth="1"/>
    <col min="4372" max="4372" width="1.88671875" style="127" customWidth="1"/>
    <col min="4373" max="4374" width="2.21875" style="127" customWidth="1"/>
    <col min="4375" max="4375" width="7.21875" style="127" customWidth="1"/>
    <col min="4376" max="4610" width="8.88671875" style="127"/>
    <col min="4611" max="4611" width="2.44140625" style="127" customWidth="1"/>
    <col min="4612" max="4612" width="2.33203125" style="127" customWidth="1"/>
    <col min="4613" max="4613" width="1.109375" style="127" customWidth="1"/>
    <col min="4614" max="4614" width="22.6640625" style="127" customWidth="1"/>
    <col min="4615" max="4615" width="1.21875" style="127" customWidth="1"/>
    <col min="4616" max="4617" width="11.77734375" style="127" customWidth="1"/>
    <col min="4618" max="4618" width="1.77734375" style="127" customWidth="1"/>
    <col min="4619" max="4619" width="6.88671875" style="127" customWidth="1"/>
    <col min="4620" max="4620" width="4.44140625" style="127" customWidth="1"/>
    <col min="4621" max="4621" width="3.6640625" style="127" customWidth="1"/>
    <col min="4622" max="4622" width="0.77734375" style="127" customWidth="1"/>
    <col min="4623" max="4623" width="3.33203125" style="127" customWidth="1"/>
    <col min="4624" max="4624" width="3.6640625" style="127" customWidth="1"/>
    <col min="4625" max="4625" width="3" style="127" customWidth="1"/>
    <col min="4626" max="4626" width="3.6640625" style="127" customWidth="1"/>
    <col min="4627" max="4627" width="3.109375" style="127" customWidth="1"/>
    <col min="4628" max="4628" width="1.88671875" style="127" customWidth="1"/>
    <col min="4629" max="4630" width="2.21875" style="127" customWidth="1"/>
    <col min="4631" max="4631" width="7.21875" style="127" customWidth="1"/>
    <col min="4632" max="4866" width="8.88671875" style="127"/>
    <col min="4867" max="4867" width="2.44140625" style="127" customWidth="1"/>
    <col min="4868" max="4868" width="2.33203125" style="127" customWidth="1"/>
    <col min="4869" max="4869" width="1.109375" style="127" customWidth="1"/>
    <col min="4870" max="4870" width="22.6640625" style="127" customWidth="1"/>
    <col min="4871" max="4871" width="1.21875" style="127" customWidth="1"/>
    <col min="4872" max="4873" width="11.77734375" style="127" customWidth="1"/>
    <col min="4874" max="4874" width="1.77734375" style="127" customWidth="1"/>
    <col min="4875" max="4875" width="6.88671875" style="127" customWidth="1"/>
    <col min="4876" max="4876" width="4.44140625" style="127" customWidth="1"/>
    <col min="4877" max="4877" width="3.6640625" style="127" customWidth="1"/>
    <col min="4878" max="4878" width="0.77734375" style="127" customWidth="1"/>
    <col min="4879" max="4879" width="3.33203125" style="127" customWidth="1"/>
    <col min="4880" max="4880" width="3.6640625" style="127" customWidth="1"/>
    <col min="4881" max="4881" width="3" style="127" customWidth="1"/>
    <col min="4882" max="4882" width="3.6640625" style="127" customWidth="1"/>
    <col min="4883" max="4883" width="3.109375" style="127" customWidth="1"/>
    <col min="4884" max="4884" width="1.88671875" style="127" customWidth="1"/>
    <col min="4885" max="4886" width="2.21875" style="127" customWidth="1"/>
    <col min="4887" max="4887" width="7.21875" style="127" customWidth="1"/>
    <col min="4888" max="5122" width="8.88671875" style="127"/>
    <col min="5123" max="5123" width="2.44140625" style="127" customWidth="1"/>
    <col min="5124" max="5124" width="2.33203125" style="127" customWidth="1"/>
    <col min="5125" max="5125" width="1.109375" style="127" customWidth="1"/>
    <col min="5126" max="5126" width="22.6640625" style="127" customWidth="1"/>
    <col min="5127" max="5127" width="1.21875" style="127" customWidth="1"/>
    <col min="5128" max="5129" width="11.77734375" style="127" customWidth="1"/>
    <col min="5130" max="5130" width="1.77734375" style="127" customWidth="1"/>
    <col min="5131" max="5131" width="6.88671875" style="127" customWidth="1"/>
    <col min="5132" max="5132" width="4.44140625" style="127" customWidth="1"/>
    <col min="5133" max="5133" width="3.6640625" style="127" customWidth="1"/>
    <col min="5134" max="5134" width="0.77734375" style="127" customWidth="1"/>
    <col min="5135" max="5135" width="3.33203125" style="127" customWidth="1"/>
    <col min="5136" max="5136" width="3.6640625" style="127" customWidth="1"/>
    <col min="5137" max="5137" width="3" style="127" customWidth="1"/>
    <col min="5138" max="5138" width="3.6640625" style="127" customWidth="1"/>
    <col min="5139" max="5139" width="3.109375" style="127" customWidth="1"/>
    <col min="5140" max="5140" width="1.88671875" style="127" customWidth="1"/>
    <col min="5141" max="5142" width="2.21875" style="127" customWidth="1"/>
    <col min="5143" max="5143" width="7.21875" style="127" customWidth="1"/>
    <col min="5144" max="5378" width="8.88671875" style="127"/>
    <col min="5379" max="5379" width="2.44140625" style="127" customWidth="1"/>
    <col min="5380" max="5380" width="2.33203125" style="127" customWidth="1"/>
    <col min="5381" max="5381" width="1.109375" style="127" customWidth="1"/>
    <col min="5382" max="5382" width="22.6640625" style="127" customWidth="1"/>
    <col min="5383" max="5383" width="1.21875" style="127" customWidth="1"/>
    <col min="5384" max="5385" width="11.77734375" style="127" customWidth="1"/>
    <col min="5386" max="5386" width="1.77734375" style="127" customWidth="1"/>
    <col min="5387" max="5387" width="6.88671875" style="127" customWidth="1"/>
    <col min="5388" max="5388" width="4.44140625" style="127" customWidth="1"/>
    <col min="5389" max="5389" width="3.6640625" style="127" customWidth="1"/>
    <col min="5390" max="5390" width="0.77734375" style="127" customWidth="1"/>
    <col min="5391" max="5391" width="3.33203125" style="127" customWidth="1"/>
    <col min="5392" max="5392" width="3.6640625" style="127" customWidth="1"/>
    <col min="5393" max="5393" width="3" style="127" customWidth="1"/>
    <col min="5394" max="5394" width="3.6640625" style="127" customWidth="1"/>
    <col min="5395" max="5395" width="3.109375" style="127" customWidth="1"/>
    <col min="5396" max="5396" width="1.88671875" style="127" customWidth="1"/>
    <col min="5397" max="5398" width="2.21875" style="127" customWidth="1"/>
    <col min="5399" max="5399" width="7.21875" style="127" customWidth="1"/>
    <col min="5400" max="5634" width="8.88671875" style="127"/>
    <col min="5635" max="5635" width="2.44140625" style="127" customWidth="1"/>
    <col min="5636" max="5636" width="2.33203125" style="127" customWidth="1"/>
    <col min="5637" max="5637" width="1.109375" style="127" customWidth="1"/>
    <col min="5638" max="5638" width="22.6640625" style="127" customWidth="1"/>
    <col min="5639" max="5639" width="1.21875" style="127" customWidth="1"/>
    <col min="5640" max="5641" width="11.77734375" style="127" customWidth="1"/>
    <col min="5642" max="5642" width="1.77734375" style="127" customWidth="1"/>
    <col min="5643" max="5643" width="6.88671875" style="127" customWidth="1"/>
    <col min="5644" max="5644" width="4.44140625" style="127" customWidth="1"/>
    <col min="5645" max="5645" width="3.6640625" style="127" customWidth="1"/>
    <col min="5646" max="5646" width="0.77734375" style="127" customWidth="1"/>
    <col min="5647" max="5647" width="3.33203125" style="127" customWidth="1"/>
    <col min="5648" max="5648" width="3.6640625" style="127" customWidth="1"/>
    <col min="5649" max="5649" width="3" style="127" customWidth="1"/>
    <col min="5650" max="5650" width="3.6640625" style="127" customWidth="1"/>
    <col min="5651" max="5651" width="3.109375" style="127" customWidth="1"/>
    <col min="5652" max="5652" width="1.88671875" style="127" customWidth="1"/>
    <col min="5653" max="5654" width="2.21875" style="127" customWidth="1"/>
    <col min="5655" max="5655" width="7.21875" style="127" customWidth="1"/>
    <col min="5656" max="5890" width="8.88671875" style="127"/>
    <col min="5891" max="5891" width="2.44140625" style="127" customWidth="1"/>
    <col min="5892" max="5892" width="2.33203125" style="127" customWidth="1"/>
    <col min="5893" max="5893" width="1.109375" style="127" customWidth="1"/>
    <col min="5894" max="5894" width="22.6640625" style="127" customWidth="1"/>
    <col min="5895" max="5895" width="1.21875" style="127" customWidth="1"/>
    <col min="5896" max="5897" width="11.77734375" style="127" customWidth="1"/>
    <col min="5898" max="5898" width="1.77734375" style="127" customWidth="1"/>
    <col min="5899" max="5899" width="6.88671875" style="127" customWidth="1"/>
    <col min="5900" max="5900" width="4.44140625" style="127" customWidth="1"/>
    <col min="5901" max="5901" width="3.6640625" style="127" customWidth="1"/>
    <col min="5902" max="5902" width="0.77734375" style="127" customWidth="1"/>
    <col min="5903" max="5903" width="3.33203125" style="127" customWidth="1"/>
    <col min="5904" max="5904" width="3.6640625" style="127" customWidth="1"/>
    <col min="5905" max="5905" width="3" style="127" customWidth="1"/>
    <col min="5906" max="5906" width="3.6640625" style="127" customWidth="1"/>
    <col min="5907" max="5907" width="3.109375" style="127" customWidth="1"/>
    <col min="5908" max="5908" width="1.88671875" style="127" customWidth="1"/>
    <col min="5909" max="5910" width="2.21875" style="127" customWidth="1"/>
    <col min="5911" max="5911" width="7.21875" style="127" customWidth="1"/>
    <col min="5912" max="6146" width="8.88671875" style="127"/>
    <col min="6147" max="6147" width="2.44140625" style="127" customWidth="1"/>
    <col min="6148" max="6148" width="2.33203125" style="127" customWidth="1"/>
    <col min="6149" max="6149" width="1.109375" style="127" customWidth="1"/>
    <col min="6150" max="6150" width="22.6640625" style="127" customWidth="1"/>
    <col min="6151" max="6151" width="1.21875" style="127" customWidth="1"/>
    <col min="6152" max="6153" width="11.77734375" style="127" customWidth="1"/>
    <col min="6154" max="6154" width="1.77734375" style="127" customWidth="1"/>
    <col min="6155" max="6155" width="6.88671875" style="127" customWidth="1"/>
    <col min="6156" max="6156" width="4.44140625" style="127" customWidth="1"/>
    <col min="6157" max="6157" width="3.6640625" style="127" customWidth="1"/>
    <col min="6158" max="6158" width="0.77734375" style="127" customWidth="1"/>
    <col min="6159" max="6159" width="3.33203125" style="127" customWidth="1"/>
    <col min="6160" max="6160" width="3.6640625" style="127" customWidth="1"/>
    <col min="6161" max="6161" width="3" style="127" customWidth="1"/>
    <col min="6162" max="6162" width="3.6640625" style="127" customWidth="1"/>
    <col min="6163" max="6163" width="3.109375" style="127" customWidth="1"/>
    <col min="6164" max="6164" width="1.88671875" style="127" customWidth="1"/>
    <col min="6165" max="6166" width="2.21875" style="127" customWidth="1"/>
    <col min="6167" max="6167" width="7.21875" style="127" customWidth="1"/>
    <col min="6168" max="6402" width="8.88671875" style="127"/>
    <col min="6403" max="6403" width="2.44140625" style="127" customWidth="1"/>
    <col min="6404" max="6404" width="2.33203125" style="127" customWidth="1"/>
    <col min="6405" max="6405" width="1.109375" style="127" customWidth="1"/>
    <col min="6406" max="6406" width="22.6640625" style="127" customWidth="1"/>
    <col min="6407" max="6407" width="1.21875" style="127" customWidth="1"/>
    <col min="6408" max="6409" width="11.77734375" style="127" customWidth="1"/>
    <col min="6410" max="6410" width="1.77734375" style="127" customWidth="1"/>
    <col min="6411" max="6411" width="6.88671875" style="127" customWidth="1"/>
    <col min="6412" max="6412" width="4.44140625" style="127" customWidth="1"/>
    <col min="6413" max="6413" width="3.6640625" style="127" customWidth="1"/>
    <col min="6414" max="6414" width="0.77734375" style="127" customWidth="1"/>
    <col min="6415" max="6415" width="3.33203125" style="127" customWidth="1"/>
    <col min="6416" max="6416" width="3.6640625" style="127" customWidth="1"/>
    <col min="6417" max="6417" width="3" style="127" customWidth="1"/>
    <col min="6418" max="6418" width="3.6640625" style="127" customWidth="1"/>
    <col min="6419" max="6419" width="3.109375" style="127" customWidth="1"/>
    <col min="6420" max="6420" width="1.88671875" style="127" customWidth="1"/>
    <col min="6421" max="6422" width="2.21875" style="127" customWidth="1"/>
    <col min="6423" max="6423" width="7.21875" style="127" customWidth="1"/>
    <col min="6424" max="6658" width="8.88671875" style="127"/>
    <col min="6659" max="6659" width="2.44140625" style="127" customWidth="1"/>
    <col min="6660" max="6660" width="2.33203125" style="127" customWidth="1"/>
    <col min="6661" max="6661" width="1.109375" style="127" customWidth="1"/>
    <col min="6662" max="6662" width="22.6640625" style="127" customWidth="1"/>
    <col min="6663" max="6663" width="1.21875" style="127" customWidth="1"/>
    <col min="6664" max="6665" width="11.77734375" style="127" customWidth="1"/>
    <col min="6666" max="6666" width="1.77734375" style="127" customWidth="1"/>
    <col min="6667" max="6667" width="6.88671875" style="127" customWidth="1"/>
    <col min="6668" max="6668" width="4.44140625" style="127" customWidth="1"/>
    <col min="6669" max="6669" width="3.6640625" style="127" customWidth="1"/>
    <col min="6670" max="6670" width="0.77734375" style="127" customWidth="1"/>
    <col min="6671" max="6671" width="3.33203125" style="127" customWidth="1"/>
    <col min="6672" max="6672" width="3.6640625" style="127" customWidth="1"/>
    <col min="6673" max="6673" width="3" style="127" customWidth="1"/>
    <col min="6674" max="6674" width="3.6640625" style="127" customWidth="1"/>
    <col min="6675" max="6675" width="3.109375" style="127" customWidth="1"/>
    <col min="6676" max="6676" width="1.88671875" style="127" customWidth="1"/>
    <col min="6677" max="6678" width="2.21875" style="127" customWidth="1"/>
    <col min="6679" max="6679" width="7.21875" style="127" customWidth="1"/>
    <col min="6680" max="6914" width="8.88671875" style="127"/>
    <col min="6915" max="6915" width="2.44140625" style="127" customWidth="1"/>
    <col min="6916" max="6916" width="2.33203125" style="127" customWidth="1"/>
    <col min="6917" max="6917" width="1.109375" style="127" customWidth="1"/>
    <col min="6918" max="6918" width="22.6640625" style="127" customWidth="1"/>
    <col min="6919" max="6919" width="1.21875" style="127" customWidth="1"/>
    <col min="6920" max="6921" width="11.77734375" style="127" customWidth="1"/>
    <col min="6922" max="6922" width="1.77734375" style="127" customWidth="1"/>
    <col min="6923" max="6923" width="6.88671875" style="127" customWidth="1"/>
    <col min="6924" max="6924" width="4.44140625" style="127" customWidth="1"/>
    <col min="6925" max="6925" width="3.6640625" style="127" customWidth="1"/>
    <col min="6926" max="6926" width="0.77734375" style="127" customWidth="1"/>
    <col min="6927" max="6927" width="3.33203125" style="127" customWidth="1"/>
    <col min="6928" max="6928" width="3.6640625" style="127" customWidth="1"/>
    <col min="6929" max="6929" width="3" style="127" customWidth="1"/>
    <col min="6930" max="6930" width="3.6640625" style="127" customWidth="1"/>
    <col min="6931" max="6931" width="3.109375" style="127" customWidth="1"/>
    <col min="6932" max="6932" width="1.88671875" style="127" customWidth="1"/>
    <col min="6933" max="6934" width="2.21875" style="127" customWidth="1"/>
    <col min="6935" max="6935" width="7.21875" style="127" customWidth="1"/>
    <col min="6936" max="7170" width="8.88671875" style="127"/>
    <col min="7171" max="7171" width="2.44140625" style="127" customWidth="1"/>
    <col min="7172" max="7172" width="2.33203125" style="127" customWidth="1"/>
    <col min="7173" max="7173" width="1.109375" style="127" customWidth="1"/>
    <col min="7174" max="7174" width="22.6640625" style="127" customWidth="1"/>
    <col min="7175" max="7175" width="1.21875" style="127" customWidth="1"/>
    <col min="7176" max="7177" width="11.77734375" style="127" customWidth="1"/>
    <col min="7178" max="7178" width="1.77734375" style="127" customWidth="1"/>
    <col min="7179" max="7179" width="6.88671875" style="127" customWidth="1"/>
    <col min="7180" max="7180" width="4.44140625" style="127" customWidth="1"/>
    <col min="7181" max="7181" width="3.6640625" style="127" customWidth="1"/>
    <col min="7182" max="7182" width="0.77734375" style="127" customWidth="1"/>
    <col min="7183" max="7183" width="3.33203125" style="127" customWidth="1"/>
    <col min="7184" max="7184" width="3.6640625" style="127" customWidth="1"/>
    <col min="7185" max="7185" width="3" style="127" customWidth="1"/>
    <col min="7186" max="7186" width="3.6640625" style="127" customWidth="1"/>
    <col min="7187" max="7187" width="3.109375" style="127" customWidth="1"/>
    <col min="7188" max="7188" width="1.88671875" style="127" customWidth="1"/>
    <col min="7189" max="7190" width="2.21875" style="127" customWidth="1"/>
    <col min="7191" max="7191" width="7.21875" style="127" customWidth="1"/>
    <col min="7192" max="7426" width="8.88671875" style="127"/>
    <col min="7427" max="7427" width="2.44140625" style="127" customWidth="1"/>
    <col min="7428" max="7428" width="2.33203125" style="127" customWidth="1"/>
    <col min="7429" max="7429" width="1.109375" style="127" customWidth="1"/>
    <col min="7430" max="7430" width="22.6640625" style="127" customWidth="1"/>
    <col min="7431" max="7431" width="1.21875" style="127" customWidth="1"/>
    <col min="7432" max="7433" width="11.77734375" style="127" customWidth="1"/>
    <col min="7434" max="7434" width="1.77734375" style="127" customWidth="1"/>
    <col min="7435" max="7435" width="6.88671875" style="127" customWidth="1"/>
    <col min="7436" max="7436" width="4.44140625" style="127" customWidth="1"/>
    <col min="7437" max="7437" width="3.6640625" style="127" customWidth="1"/>
    <col min="7438" max="7438" width="0.77734375" style="127" customWidth="1"/>
    <col min="7439" max="7439" width="3.33203125" style="127" customWidth="1"/>
    <col min="7440" max="7440" width="3.6640625" style="127" customWidth="1"/>
    <col min="7441" max="7441" width="3" style="127" customWidth="1"/>
    <col min="7442" max="7442" width="3.6640625" style="127" customWidth="1"/>
    <col min="7443" max="7443" width="3.109375" style="127" customWidth="1"/>
    <col min="7444" max="7444" width="1.88671875" style="127" customWidth="1"/>
    <col min="7445" max="7446" width="2.21875" style="127" customWidth="1"/>
    <col min="7447" max="7447" width="7.21875" style="127" customWidth="1"/>
    <col min="7448" max="7682" width="8.88671875" style="127"/>
    <col min="7683" max="7683" width="2.44140625" style="127" customWidth="1"/>
    <col min="7684" max="7684" width="2.33203125" style="127" customWidth="1"/>
    <col min="7685" max="7685" width="1.109375" style="127" customWidth="1"/>
    <col min="7686" max="7686" width="22.6640625" style="127" customWidth="1"/>
    <col min="7687" max="7687" width="1.21875" style="127" customWidth="1"/>
    <col min="7688" max="7689" width="11.77734375" style="127" customWidth="1"/>
    <col min="7690" max="7690" width="1.77734375" style="127" customWidth="1"/>
    <col min="7691" max="7691" width="6.88671875" style="127" customWidth="1"/>
    <col min="7692" max="7692" width="4.44140625" style="127" customWidth="1"/>
    <col min="7693" max="7693" width="3.6640625" style="127" customWidth="1"/>
    <col min="7694" max="7694" width="0.77734375" style="127" customWidth="1"/>
    <col min="7695" max="7695" width="3.33203125" style="127" customWidth="1"/>
    <col min="7696" max="7696" width="3.6640625" style="127" customWidth="1"/>
    <col min="7697" max="7697" width="3" style="127" customWidth="1"/>
    <col min="7698" max="7698" width="3.6640625" style="127" customWidth="1"/>
    <col min="7699" max="7699" width="3.109375" style="127" customWidth="1"/>
    <col min="7700" max="7700" width="1.88671875" style="127" customWidth="1"/>
    <col min="7701" max="7702" width="2.21875" style="127" customWidth="1"/>
    <col min="7703" max="7703" width="7.21875" style="127" customWidth="1"/>
    <col min="7704" max="7938" width="8.88671875" style="127"/>
    <col min="7939" max="7939" width="2.44140625" style="127" customWidth="1"/>
    <col min="7940" max="7940" width="2.33203125" style="127" customWidth="1"/>
    <col min="7941" max="7941" width="1.109375" style="127" customWidth="1"/>
    <col min="7942" max="7942" width="22.6640625" style="127" customWidth="1"/>
    <col min="7943" max="7943" width="1.21875" style="127" customWidth="1"/>
    <col min="7944" max="7945" width="11.77734375" style="127" customWidth="1"/>
    <col min="7946" max="7946" width="1.77734375" style="127" customWidth="1"/>
    <col min="7947" max="7947" width="6.88671875" style="127" customWidth="1"/>
    <col min="7948" max="7948" width="4.44140625" style="127" customWidth="1"/>
    <col min="7949" max="7949" width="3.6640625" style="127" customWidth="1"/>
    <col min="7950" max="7950" width="0.77734375" style="127" customWidth="1"/>
    <col min="7951" max="7951" width="3.33203125" style="127" customWidth="1"/>
    <col min="7952" max="7952" width="3.6640625" style="127" customWidth="1"/>
    <col min="7953" max="7953" width="3" style="127" customWidth="1"/>
    <col min="7954" max="7954" width="3.6640625" style="127" customWidth="1"/>
    <col min="7955" max="7955" width="3.109375" style="127" customWidth="1"/>
    <col min="7956" max="7956" width="1.88671875" style="127" customWidth="1"/>
    <col min="7957" max="7958" width="2.21875" style="127" customWidth="1"/>
    <col min="7959" max="7959" width="7.21875" style="127" customWidth="1"/>
    <col min="7960" max="8194" width="8.88671875" style="127"/>
    <col min="8195" max="8195" width="2.44140625" style="127" customWidth="1"/>
    <col min="8196" max="8196" width="2.33203125" style="127" customWidth="1"/>
    <col min="8197" max="8197" width="1.109375" style="127" customWidth="1"/>
    <col min="8198" max="8198" width="22.6640625" style="127" customWidth="1"/>
    <col min="8199" max="8199" width="1.21875" style="127" customWidth="1"/>
    <col min="8200" max="8201" width="11.77734375" style="127" customWidth="1"/>
    <col min="8202" max="8202" width="1.77734375" style="127" customWidth="1"/>
    <col min="8203" max="8203" width="6.88671875" style="127" customWidth="1"/>
    <col min="8204" max="8204" width="4.44140625" style="127" customWidth="1"/>
    <col min="8205" max="8205" width="3.6640625" style="127" customWidth="1"/>
    <col min="8206" max="8206" width="0.77734375" style="127" customWidth="1"/>
    <col min="8207" max="8207" width="3.33203125" style="127" customWidth="1"/>
    <col min="8208" max="8208" width="3.6640625" style="127" customWidth="1"/>
    <col min="8209" max="8209" width="3" style="127" customWidth="1"/>
    <col min="8210" max="8210" width="3.6640625" style="127" customWidth="1"/>
    <col min="8211" max="8211" width="3.109375" style="127" customWidth="1"/>
    <col min="8212" max="8212" width="1.88671875" style="127" customWidth="1"/>
    <col min="8213" max="8214" width="2.21875" style="127" customWidth="1"/>
    <col min="8215" max="8215" width="7.21875" style="127" customWidth="1"/>
    <col min="8216" max="8450" width="8.88671875" style="127"/>
    <col min="8451" max="8451" width="2.44140625" style="127" customWidth="1"/>
    <col min="8452" max="8452" width="2.33203125" style="127" customWidth="1"/>
    <col min="8453" max="8453" width="1.109375" style="127" customWidth="1"/>
    <col min="8454" max="8454" width="22.6640625" style="127" customWidth="1"/>
    <col min="8455" max="8455" width="1.21875" style="127" customWidth="1"/>
    <col min="8456" max="8457" width="11.77734375" style="127" customWidth="1"/>
    <col min="8458" max="8458" width="1.77734375" style="127" customWidth="1"/>
    <col min="8459" max="8459" width="6.88671875" style="127" customWidth="1"/>
    <col min="8460" max="8460" width="4.44140625" style="127" customWidth="1"/>
    <col min="8461" max="8461" width="3.6640625" style="127" customWidth="1"/>
    <col min="8462" max="8462" width="0.77734375" style="127" customWidth="1"/>
    <col min="8463" max="8463" width="3.33203125" style="127" customWidth="1"/>
    <col min="8464" max="8464" width="3.6640625" style="127" customWidth="1"/>
    <col min="8465" max="8465" width="3" style="127" customWidth="1"/>
    <col min="8466" max="8466" width="3.6640625" style="127" customWidth="1"/>
    <col min="8467" max="8467" width="3.109375" style="127" customWidth="1"/>
    <col min="8468" max="8468" width="1.88671875" style="127" customWidth="1"/>
    <col min="8469" max="8470" width="2.21875" style="127" customWidth="1"/>
    <col min="8471" max="8471" width="7.21875" style="127" customWidth="1"/>
    <col min="8472" max="8706" width="8.88671875" style="127"/>
    <col min="8707" max="8707" width="2.44140625" style="127" customWidth="1"/>
    <col min="8708" max="8708" width="2.33203125" style="127" customWidth="1"/>
    <col min="8709" max="8709" width="1.109375" style="127" customWidth="1"/>
    <col min="8710" max="8710" width="22.6640625" style="127" customWidth="1"/>
    <col min="8711" max="8711" width="1.21875" style="127" customWidth="1"/>
    <col min="8712" max="8713" width="11.77734375" style="127" customWidth="1"/>
    <col min="8714" max="8714" width="1.77734375" style="127" customWidth="1"/>
    <col min="8715" max="8715" width="6.88671875" style="127" customWidth="1"/>
    <col min="8716" max="8716" width="4.44140625" style="127" customWidth="1"/>
    <col min="8717" max="8717" width="3.6640625" style="127" customWidth="1"/>
    <col min="8718" max="8718" width="0.77734375" style="127" customWidth="1"/>
    <col min="8719" max="8719" width="3.33203125" style="127" customWidth="1"/>
    <col min="8720" max="8720" width="3.6640625" style="127" customWidth="1"/>
    <col min="8721" max="8721" width="3" style="127" customWidth="1"/>
    <col min="8722" max="8722" width="3.6640625" style="127" customWidth="1"/>
    <col min="8723" max="8723" width="3.109375" style="127" customWidth="1"/>
    <col min="8724" max="8724" width="1.88671875" style="127" customWidth="1"/>
    <col min="8725" max="8726" width="2.21875" style="127" customWidth="1"/>
    <col min="8727" max="8727" width="7.21875" style="127" customWidth="1"/>
    <col min="8728" max="8962" width="8.88671875" style="127"/>
    <col min="8963" max="8963" width="2.44140625" style="127" customWidth="1"/>
    <col min="8964" max="8964" width="2.33203125" style="127" customWidth="1"/>
    <col min="8965" max="8965" width="1.109375" style="127" customWidth="1"/>
    <col min="8966" max="8966" width="22.6640625" style="127" customWidth="1"/>
    <col min="8967" max="8967" width="1.21875" style="127" customWidth="1"/>
    <col min="8968" max="8969" width="11.77734375" style="127" customWidth="1"/>
    <col min="8970" max="8970" width="1.77734375" style="127" customWidth="1"/>
    <col min="8971" max="8971" width="6.88671875" style="127" customWidth="1"/>
    <col min="8972" max="8972" width="4.44140625" style="127" customWidth="1"/>
    <col min="8973" max="8973" width="3.6640625" style="127" customWidth="1"/>
    <col min="8974" max="8974" width="0.77734375" style="127" customWidth="1"/>
    <col min="8975" max="8975" width="3.33203125" style="127" customWidth="1"/>
    <col min="8976" max="8976" width="3.6640625" style="127" customWidth="1"/>
    <col min="8977" max="8977" width="3" style="127" customWidth="1"/>
    <col min="8978" max="8978" width="3.6640625" style="127" customWidth="1"/>
    <col min="8979" max="8979" width="3.109375" style="127" customWidth="1"/>
    <col min="8980" max="8980" width="1.88671875" style="127" customWidth="1"/>
    <col min="8981" max="8982" width="2.21875" style="127" customWidth="1"/>
    <col min="8983" max="8983" width="7.21875" style="127" customWidth="1"/>
    <col min="8984" max="9218" width="8.88671875" style="127"/>
    <col min="9219" max="9219" width="2.44140625" style="127" customWidth="1"/>
    <col min="9220" max="9220" width="2.33203125" style="127" customWidth="1"/>
    <col min="9221" max="9221" width="1.109375" style="127" customWidth="1"/>
    <col min="9222" max="9222" width="22.6640625" style="127" customWidth="1"/>
    <col min="9223" max="9223" width="1.21875" style="127" customWidth="1"/>
    <col min="9224" max="9225" width="11.77734375" style="127" customWidth="1"/>
    <col min="9226" max="9226" width="1.77734375" style="127" customWidth="1"/>
    <col min="9227" max="9227" width="6.88671875" style="127" customWidth="1"/>
    <col min="9228" max="9228" width="4.44140625" style="127" customWidth="1"/>
    <col min="9229" max="9229" width="3.6640625" style="127" customWidth="1"/>
    <col min="9230" max="9230" width="0.77734375" style="127" customWidth="1"/>
    <col min="9231" max="9231" width="3.33203125" style="127" customWidth="1"/>
    <col min="9232" max="9232" width="3.6640625" style="127" customWidth="1"/>
    <col min="9233" max="9233" width="3" style="127" customWidth="1"/>
    <col min="9234" max="9234" width="3.6640625" style="127" customWidth="1"/>
    <col min="9235" max="9235" width="3.109375" style="127" customWidth="1"/>
    <col min="9236" max="9236" width="1.88671875" style="127" customWidth="1"/>
    <col min="9237" max="9238" width="2.21875" style="127" customWidth="1"/>
    <col min="9239" max="9239" width="7.21875" style="127" customWidth="1"/>
    <col min="9240" max="9474" width="8.88671875" style="127"/>
    <col min="9475" max="9475" width="2.44140625" style="127" customWidth="1"/>
    <col min="9476" max="9476" width="2.33203125" style="127" customWidth="1"/>
    <col min="9477" max="9477" width="1.109375" style="127" customWidth="1"/>
    <col min="9478" max="9478" width="22.6640625" style="127" customWidth="1"/>
    <col min="9479" max="9479" width="1.21875" style="127" customWidth="1"/>
    <col min="9480" max="9481" width="11.77734375" style="127" customWidth="1"/>
    <col min="9482" max="9482" width="1.77734375" style="127" customWidth="1"/>
    <col min="9483" max="9483" width="6.88671875" style="127" customWidth="1"/>
    <col min="9484" max="9484" width="4.44140625" style="127" customWidth="1"/>
    <col min="9485" max="9485" width="3.6640625" style="127" customWidth="1"/>
    <col min="9486" max="9486" width="0.77734375" style="127" customWidth="1"/>
    <col min="9487" max="9487" width="3.33203125" style="127" customWidth="1"/>
    <col min="9488" max="9488" width="3.6640625" style="127" customWidth="1"/>
    <col min="9489" max="9489" width="3" style="127" customWidth="1"/>
    <col min="9490" max="9490" width="3.6640625" style="127" customWidth="1"/>
    <col min="9491" max="9491" width="3.109375" style="127" customWidth="1"/>
    <col min="9492" max="9492" width="1.88671875" style="127" customWidth="1"/>
    <col min="9493" max="9494" width="2.21875" style="127" customWidth="1"/>
    <col min="9495" max="9495" width="7.21875" style="127" customWidth="1"/>
    <col min="9496" max="9730" width="8.88671875" style="127"/>
    <col min="9731" max="9731" width="2.44140625" style="127" customWidth="1"/>
    <col min="9732" max="9732" width="2.33203125" style="127" customWidth="1"/>
    <col min="9733" max="9733" width="1.109375" style="127" customWidth="1"/>
    <col min="9734" max="9734" width="22.6640625" style="127" customWidth="1"/>
    <col min="9735" max="9735" width="1.21875" style="127" customWidth="1"/>
    <col min="9736" max="9737" width="11.77734375" style="127" customWidth="1"/>
    <col min="9738" max="9738" width="1.77734375" style="127" customWidth="1"/>
    <col min="9739" max="9739" width="6.88671875" style="127" customWidth="1"/>
    <col min="9740" max="9740" width="4.44140625" style="127" customWidth="1"/>
    <col min="9741" max="9741" width="3.6640625" style="127" customWidth="1"/>
    <col min="9742" max="9742" width="0.77734375" style="127" customWidth="1"/>
    <col min="9743" max="9743" width="3.33203125" style="127" customWidth="1"/>
    <col min="9744" max="9744" width="3.6640625" style="127" customWidth="1"/>
    <col min="9745" max="9745" width="3" style="127" customWidth="1"/>
    <col min="9746" max="9746" width="3.6640625" style="127" customWidth="1"/>
    <col min="9747" max="9747" width="3.109375" style="127" customWidth="1"/>
    <col min="9748" max="9748" width="1.88671875" style="127" customWidth="1"/>
    <col min="9749" max="9750" width="2.21875" style="127" customWidth="1"/>
    <col min="9751" max="9751" width="7.21875" style="127" customWidth="1"/>
    <col min="9752" max="9986" width="8.88671875" style="127"/>
    <col min="9987" max="9987" width="2.44140625" style="127" customWidth="1"/>
    <col min="9988" max="9988" width="2.33203125" style="127" customWidth="1"/>
    <col min="9989" max="9989" width="1.109375" style="127" customWidth="1"/>
    <col min="9990" max="9990" width="22.6640625" style="127" customWidth="1"/>
    <col min="9991" max="9991" width="1.21875" style="127" customWidth="1"/>
    <col min="9992" max="9993" width="11.77734375" style="127" customWidth="1"/>
    <col min="9994" max="9994" width="1.77734375" style="127" customWidth="1"/>
    <col min="9995" max="9995" width="6.88671875" style="127" customWidth="1"/>
    <col min="9996" max="9996" width="4.44140625" style="127" customWidth="1"/>
    <col min="9997" max="9997" width="3.6640625" style="127" customWidth="1"/>
    <col min="9998" max="9998" width="0.77734375" style="127" customWidth="1"/>
    <col min="9999" max="9999" width="3.33203125" style="127" customWidth="1"/>
    <col min="10000" max="10000" width="3.6640625" style="127" customWidth="1"/>
    <col min="10001" max="10001" width="3" style="127" customWidth="1"/>
    <col min="10002" max="10002" width="3.6640625" style="127" customWidth="1"/>
    <col min="10003" max="10003" width="3.109375" style="127" customWidth="1"/>
    <col min="10004" max="10004" width="1.88671875" style="127" customWidth="1"/>
    <col min="10005" max="10006" width="2.21875" style="127" customWidth="1"/>
    <col min="10007" max="10007" width="7.21875" style="127" customWidth="1"/>
    <col min="10008" max="10242" width="8.88671875" style="127"/>
    <col min="10243" max="10243" width="2.44140625" style="127" customWidth="1"/>
    <col min="10244" max="10244" width="2.33203125" style="127" customWidth="1"/>
    <col min="10245" max="10245" width="1.109375" style="127" customWidth="1"/>
    <col min="10246" max="10246" width="22.6640625" style="127" customWidth="1"/>
    <col min="10247" max="10247" width="1.21875" style="127" customWidth="1"/>
    <col min="10248" max="10249" width="11.77734375" style="127" customWidth="1"/>
    <col min="10250" max="10250" width="1.77734375" style="127" customWidth="1"/>
    <col min="10251" max="10251" width="6.88671875" style="127" customWidth="1"/>
    <col min="10252" max="10252" width="4.44140625" style="127" customWidth="1"/>
    <col min="10253" max="10253" width="3.6640625" style="127" customWidth="1"/>
    <col min="10254" max="10254" width="0.77734375" style="127" customWidth="1"/>
    <col min="10255" max="10255" width="3.33203125" style="127" customWidth="1"/>
    <col min="10256" max="10256" width="3.6640625" style="127" customWidth="1"/>
    <col min="10257" max="10257" width="3" style="127" customWidth="1"/>
    <col min="10258" max="10258" width="3.6640625" style="127" customWidth="1"/>
    <col min="10259" max="10259" width="3.109375" style="127" customWidth="1"/>
    <col min="10260" max="10260" width="1.88671875" style="127" customWidth="1"/>
    <col min="10261" max="10262" width="2.21875" style="127" customWidth="1"/>
    <col min="10263" max="10263" width="7.21875" style="127" customWidth="1"/>
    <col min="10264" max="10498" width="8.88671875" style="127"/>
    <col min="10499" max="10499" width="2.44140625" style="127" customWidth="1"/>
    <col min="10500" max="10500" width="2.33203125" style="127" customWidth="1"/>
    <col min="10501" max="10501" width="1.109375" style="127" customWidth="1"/>
    <col min="10502" max="10502" width="22.6640625" style="127" customWidth="1"/>
    <col min="10503" max="10503" width="1.21875" style="127" customWidth="1"/>
    <col min="10504" max="10505" width="11.77734375" style="127" customWidth="1"/>
    <col min="10506" max="10506" width="1.77734375" style="127" customWidth="1"/>
    <col min="10507" max="10507" width="6.88671875" style="127" customWidth="1"/>
    <col min="10508" max="10508" width="4.44140625" style="127" customWidth="1"/>
    <col min="10509" max="10509" width="3.6640625" style="127" customWidth="1"/>
    <col min="10510" max="10510" width="0.77734375" style="127" customWidth="1"/>
    <col min="10511" max="10511" width="3.33203125" style="127" customWidth="1"/>
    <col min="10512" max="10512" width="3.6640625" style="127" customWidth="1"/>
    <col min="10513" max="10513" width="3" style="127" customWidth="1"/>
    <col min="10514" max="10514" width="3.6640625" style="127" customWidth="1"/>
    <col min="10515" max="10515" width="3.109375" style="127" customWidth="1"/>
    <col min="10516" max="10516" width="1.88671875" style="127" customWidth="1"/>
    <col min="10517" max="10518" width="2.21875" style="127" customWidth="1"/>
    <col min="10519" max="10519" width="7.21875" style="127" customWidth="1"/>
    <col min="10520" max="10754" width="8.88671875" style="127"/>
    <col min="10755" max="10755" width="2.44140625" style="127" customWidth="1"/>
    <col min="10756" max="10756" width="2.33203125" style="127" customWidth="1"/>
    <col min="10757" max="10757" width="1.109375" style="127" customWidth="1"/>
    <col min="10758" max="10758" width="22.6640625" style="127" customWidth="1"/>
    <col min="10759" max="10759" width="1.21875" style="127" customWidth="1"/>
    <col min="10760" max="10761" width="11.77734375" style="127" customWidth="1"/>
    <col min="10762" max="10762" width="1.77734375" style="127" customWidth="1"/>
    <col min="10763" max="10763" width="6.88671875" style="127" customWidth="1"/>
    <col min="10764" max="10764" width="4.44140625" style="127" customWidth="1"/>
    <col min="10765" max="10765" width="3.6640625" style="127" customWidth="1"/>
    <col min="10766" max="10766" width="0.77734375" style="127" customWidth="1"/>
    <col min="10767" max="10767" width="3.33203125" style="127" customWidth="1"/>
    <col min="10768" max="10768" width="3.6640625" style="127" customWidth="1"/>
    <col min="10769" max="10769" width="3" style="127" customWidth="1"/>
    <col min="10770" max="10770" width="3.6640625" style="127" customWidth="1"/>
    <col min="10771" max="10771" width="3.109375" style="127" customWidth="1"/>
    <col min="10772" max="10772" width="1.88671875" style="127" customWidth="1"/>
    <col min="10773" max="10774" width="2.21875" style="127" customWidth="1"/>
    <col min="10775" max="10775" width="7.21875" style="127" customWidth="1"/>
    <col min="10776" max="11010" width="8.88671875" style="127"/>
    <col min="11011" max="11011" width="2.44140625" style="127" customWidth="1"/>
    <col min="11012" max="11012" width="2.33203125" style="127" customWidth="1"/>
    <col min="11013" max="11013" width="1.109375" style="127" customWidth="1"/>
    <col min="11014" max="11014" width="22.6640625" style="127" customWidth="1"/>
    <col min="11015" max="11015" width="1.21875" style="127" customWidth="1"/>
    <col min="11016" max="11017" width="11.77734375" style="127" customWidth="1"/>
    <col min="11018" max="11018" width="1.77734375" style="127" customWidth="1"/>
    <col min="11019" max="11019" width="6.88671875" style="127" customWidth="1"/>
    <col min="11020" max="11020" width="4.44140625" style="127" customWidth="1"/>
    <col min="11021" max="11021" width="3.6640625" style="127" customWidth="1"/>
    <col min="11022" max="11022" width="0.77734375" style="127" customWidth="1"/>
    <col min="11023" max="11023" width="3.33203125" style="127" customWidth="1"/>
    <col min="11024" max="11024" width="3.6640625" style="127" customWidth="1"/>
    <col min="11025" max="11025" width="3" style="127" customWidth="1"/>
    <col min="11026" max="11026" width="3.6640625" style="127" customWidth="1"/>
    <col min="11027" max="11027" width="3.109375" style="127" customWidth="1"/>
    <col min="11028" max="11028" width="1.88671875" style="127" customWidth="1"/>
    <col min="11029" max="11030" width="2.21875" style="127" customWidth="1"/>
    <col min="11031" max="11031" width="7.21875" style="127" customWidth="1"/>
    <col min="11032" max="11266" width="8.88671875" style="127"/>
    <col min="11267" max="11267" width="2.44140625" style="127" customWidth="1"/>
    <col min="11268" max="11268" width="2.33203125" style="127" customWidth="1"/>
    <col min="11269" max="11269" width="1.109375" style="127" customWidth="1"/>
    <col min="11270" max="11270" width="22.6640625" style="127" customWidth="1"/>
    <col min="11271" max="11271" width="1.21875" style="127" customWidth="1"/>
    <col min="11272" max="11273" width="11.77734375" style="127" customWidth="1"/>
    <col min="11274" max="11274" width="1.77734375" style="127" customWidth="1"/>
    <col min="11275" max="11275" width="6.88671875" style="127" customWidth="1"/>
    <col min="11276" max="11276" width="4.44140625" style="127" customWidth="1"/>
    <col min="11277" max="11277" width="3.6640625" style="127" customWidth="1"/>
    <col min="11278" max="11278" width="0.77734375" style="127" customWidth="1"/>
    <col min="11279" max="11279" width="3.33203125" style="127" customWidth="1"/>
    <col min="11280" max="11280" width="3.6640625" style="127" customWidth="1"/>
    <col min="11281" max="11281" width="3" style="127" customWidth="1"/>
    <col min="11282" max="11282" width="3.6640625" style="127" customWidth="1"/>
    <col min="11283" max="11283" width="3.109375" style="127" customWidth="1"/>
    <col min="11284" max="11284" width="1.88671875" style="127" customWidth="1"/>
    <col min="11285" max="11286" width="2.21875" style="127" customWidth="1"/>
    <col min="11287" max="11287" width="7.21875" style="127" customWidth="1"/>
    <col min="11288" max="11522" width="8.88671875" style="127"/>
    <col min="11523" max="11523" width="2.44140625" style="127" customWidth="1"/>
    <col min="11524" max="11524" width="2.33203125" style="127" customWidth="1"/>
    <col min="11525" max="11525" width="1.109375" style="127" customWidth="1"/>
    <col min="11526" max="11526" width="22.6640625" style="127" customWidth="1"/>
    <col min="11527" max="11527" width="1.21875" style="127" customWidth="1"/>
    <col min="11528" max="11529" width="11.77734375" style="127" customWidth="1"/>
    <col min="11530" max="11530" width="1.77734375" style="127" customWidth="1"/>
    <col min="11531" max="11531" width="6.88671875" style="127" customWidth="1"/>
    <col min="11532" max="11532" width="4.44140625" style="127" customWidth="1"/>
    <col min="11533" max="11533" width="3.6640625" style="127" customWidth="1"/>
    <col min="11534" max="11534" width="0.77734375" style="127" customWidth="1"/>
    <col min="11535" max="11535" width="3.33203125" style="127" customWidth="1"/>
    <col min="11536" max="11536" width="3.6640625" style="127" customWidth="1"/>
    <col min="11537" max="11537" width="3" style="127" customWidth="1"/>
    <col min="11538" max="11538" width="3.6640625" style="127" customWidth="1"/>
    <col min="11539" max="11539" width="3.109375" style="127" customWidth="1"/>
    <col min="11540" max="11540" width="1.88671875" style="127" customWidth="1"/>
    <col min="11541" max="11542" width="2.21875" style="127" customWidth="1"/>
    <col min="11543" max="11543" width="7.21875" style="127" customWidth="1"/>
    <col min="11544" max="11778" width="8.88671875" style="127"/>
    <col min="11779" max="11779" width="2.44140625" style="127" customWidth="1"/>
    <col min="11780" max="11780" width="2.33203125" style="127" customWidth="1"/>
    <col min="11781" max="11781" width="1.109375" style="127" customWidth="1"/>
    <col min="11782" max="11782" width="22.6640625" style="127" customWidth="1"/>
    <col min="11783" max="11783" width="1.21875" style="127" customWidth="1"/>
    <col min="11784" max="11785" width="11.77734375" style="127" customWidth="1"/>
    <col min="11786" max="11786" width="1.77734375" style="127" customWidth="1"/>
    <col min="11787" max="11787" width="6.88671875" style="127" customWidth="1"/>
    <col min="11788" max="11788" width="4.44140625" style="127" customWidth="1"/>
    <col min="11789" max="11789" width="3.6640625" style="127" customWidth="1"/>
    <col min="11790" max="11790" width="0.77734375" style="127" customWidth="1"/>
    <col min="11791" max="11791" width="3.33203125" style="127" customWidth="1"/>
    <col min="11792" max="11792" width="3.6640625" style="127" customWidth="1"/>
    <col min="11793" max="11793" width="3" style="127" customWidth="1"/>
    <col min="11794" max="11794" width="3.6640625" style="127" customWidth="1"/>
    <col min="11795" max="11795" width="3.109375" style="127" customWidth="1"/>
    <col min="11796" max="11796" width="1.88671875" style="127" customWidth="1"/>
    <col min="11797" max="11798" width="2.21875" style="127" customWidth="1"/>
    <col min="11799" max="11799" width="7.21875" style="127" customWidth="1"/>
    <col min="11800" max="12034" width="8.88671875" style="127"/>
    <col min="12035" max="12035" width="2.44140625" style="127" customWidth="1"/>
    <col min="12036" max="12036" width="2.33203125" style="127" customWidth="1"/>
    <col min="12037" max="12037" width="1.109375" style="127" customWidth="1"/>
    <col min="12038" max="12038" width="22.6640625" style="127" customWidth="1"/>
    <col min="12039" max="12039" width="1.21875" style="127" customWidth="1"/>
    <col min="12040" max="12041" width="11.77734375" style="127" customWidth="1"/>
    <col min="12042" max="12042" width="1.77734375" style="127" customWidth="1"/>
    <col min="12043" max="12043" width="6.88671875" style="127" customWidth="1"/>
    <col min="12044" max="12044" width="4.44140625" style="127" customWidth="1"/>
    <col min="12045" max="12045" width="3.6640625" style="127" customWidth="1"/>
    <col min="12046" max="12046" width="0.77734375" style="127" customWidth="1"/>
    <col min="12047" max="12047" width="3.33203125" style="127" customWidth="1"/>
    <col min="12048" max="12048" width="3.6640625" style="127" customWidth="1"/>
    <col min="12049" max="12049" width="3" style="127" customWidth="1"/>
    <col min="12050" max="12050" width="3.6640625" style="127" customWidth="1"/>
    <col min="12051" max="12051" width="3.109375" style="127" customWidth="1"/>
    <col min="12052" max="12052" width="1.88671875" style="127" customWidth="1"/>
    <col min="12053" max="12054" width="2.21875" style="127" customWidth="1"/>
    <col min="12055" max="12055" width="7.21875" style="127" customWidth="1"/>
    <col min="12056" max="12290" width="8.88671875" style="127"/>
    <col min="12291" max="12291" width="2.44140625" style="127" customWidth="1"/>
    <col min="12292" max="12292" width="2.33203125" style="127" customWidth="1"/>
    <col min="12293" max="12293" width="1.109375" style="127" customWidth="1"/>
    <col min="12294" max="12294" width="22.6640625" style="127" customWidth="1"/>
    <col min="12295" max="12295" width="1.21875" style="127" customWidth="1"/>
    <col min="12296" max="12297" width="11.77734375" style="127" customWidth="1"/>
    <col min="12298" max="12298" width="1.77734375" style="127" customWidth="1"/>
    <col min="12299" max="12299" width="6.88671875" style="127" customWidth="1"/>
    <col min="12300" max="12300" width="4.44140625" style="127" customWidth="1"/>
    <col min="12301" max="12301" width="3.6640625" style="127" customWidth="1"/>
    <col min="12302" max="12302" width="0.77734375" style="127" customWidth="1"/>
    <col min="12303" max="12303" width="3.33203125" style="127" customWidth="1"/>
    <col min="12304" max="12304" width="3.6640625" style="127" customWidth="1"/>
    <col min="12305" max="12305" width="3" style="127" customWidth="1"/>
    <col min="12306" max="12306" width="3.6640625" style="127" customWidth="1"/>
    <col min="12307" max="12307" width="3.109375" style="127" customWidth="1"/>
    <col min="12308" max="12308" width="1.88671875" style="127" customWidth="1"/>
    <col min="12309" max="12310" width="2.21875" style="127" customWidth="1"/>
    <col min="12311" max="12311" width="7.21875" style="127" customWidth="1"/>
    <col min="12312" max="12546" width="8.88671875" style="127"/>
    <col min="12547" max="12547" width="2.44140625" style="127" customWidth="1"/>
    <col min="12548" max="12548" width="2.33203125" style="127" customWidth="1"/>
    <col min="12549" max="12549" width="1.109375" style="127" customWidth="1"/>
    <col min="12550" max="12550" width="22.6640625" style="127" customWidth="1"/>
    <col min="12551" max="12551" width="1.21875" style="127" customWidth="1"/>
    <col min="12552" max="12553" width="11.77734375" style="127" customWidth="1"/>
    <col min="12554" max="12554" width="1.77734375" style="127" customWidth="1"/>
    <col min="12555" max="12555" width="6.88671875" style="127" customWidth="1"/>
    <col min="12556" max="12556" width="4.44140625" style="127" customWidth="1"/>
    <col min="12557" max="12557" width="3.6640625" style="127" customWidth="1"/>
    <col min="12558" max="12558" width="0.77734375" style="127" customWidth="1"/>
    <col min="12559" max="12559" width="3.33203125" style="127" customWidth="1"/>
    <col min="12560" max="12560" width="3.6640625" style="127" customWidth="1"/>
    <col min="12561" max="12561" width="3" style="127" customWidth="1"/>
    <col min="12562" max="12562" width="3.6640625" style="127" customWidth="1"/>
    <col min="12563" max="12563" width="3.109375" style="127" customWidth="1"/>
    <col min="12564" max="12564" width="1.88671875" style="127" customWidth="1"/>
    <col min="12565" max="12566" width="2.21875" style="127" customWidth="1"/>
    <col min="12567" max="12567" width="7.21875" style="127" customWidth="1"/>
    <col min="12568" max="12802" width="8.88671875" style="127"/>
    <col min="12803" max="12803" width="2.44140625" style="127" customWidth="1"/>
    <col min="12804" max="12804" width="2.33203125" style="127" customWidth="1"/>
    <col min="12805" max="12805" width="1.109375" style="127" customWidth="1"/>
    <col min="12806" max="12806" width="22.6640625" style="127" customWidth="1"/>
    <col min="12807" max="12807" width="1.21875" style="127" customWidth="1"/>
    <col min="12808" max="12809" width="11.77734375" style="127" customWidth="1"/>
    <col min="12810" max="12810" width="1.77734375" style="127" customWidth="1"/>
    <col min="12811" max="12811" width="6.88671875" style="127" customWidth="1"/>
    <col min="12812" max="12812" width="4.44140625" style="127" customWidth="1"/>
    <col min="12813" max="12813" width="3.6640625" style="127" customWidth="1"/>
    <col min="12814" max="12814" width="0.77734375" style="127" customWidth="1"/>
    <col min="12815" max="12815" width="3.33203125" style="127" customWidth="1"/>
    <col min="12816" max="12816" width="3.6640625" style="127" customWidth="1"/>
    <col min="12817" max="12817" width="3" style="127" customWidth="1"/>
    <col min="12818" max="12818" width="3.6640625" style="127" customWidth="1"/>
    <col min="12819" max="12819" width="3.109375" style="127" customWidth="1"/>
    <col min="12820" max="12820" width="1.88671875" style="127" customWidth="1"/>
    <col min="12821" max="12822" width="2.21875" style="127" customWidth="1"/>
    <col min="12823" max="12823" width="7.21875" style="127" customWidth="1"/>
    <col min="12824" max="13058" width="8.88671875" style="127"/>
    <col min="13059" max="13059" width="2.44140625" style="127" customWidth="1"/>
    <col min="13060" max="13060" width="2.33203125" style="127" customWidth="1"/>
    <col min="13061" max="13061" width="1.109375" style="127" customWidth="1"/>
    <col min="13062" max="13062" width="22.6640625" style="127" customWidth="1"/>
    <col min="13063" max="13063" width="1.21875" style="127" customWidth="1"/>
    <col min="13064" max="13065" width="11.77734375" style="127" customWidth="1"/>
    <col min="13066" max="13066" width="1.77734375" style="127" customWidth="1"/>
    <col min="13067" max="13067" width="6.88671875" style="127" customWidth="1"/>
    <col min="13068" max="13068" width="4.44140625" style="127" customWidth="1"/>
    <col min="13069" max="13069" width="3.6640625" style="127" customWidth="1"/>
    <col min="13070" max="13070" width="0.77734375" style="127" customWidth="1"/>
    <col min="13071" max="13071" width="3.33203125" style="127" customWidth="1"/>
    <col min="13072" max="13072" width="3.6640625" style="127" customWidth="1"/>
    <col min="13073" max="13073" width="3" style="127" customWidth="1"/>
    <col min="13074" max="13074" width="3.6640625" style="127" customWidth="1"/>
    <col min="13075" max="13075" width="3.109375" style="127" customWidth="1"/>
    <col min="13076" max="13076" width="1.88671875" style="127" customWidth="1"/>
    <col min="13077" max="13078" width="2.21875" style="127" customWidth="1"/>
    <col min="13079" max="13079" width="7.21875" style="127" customWidth="1"/>
    <col min="13080" max="13314" width="8.88671875" style="127"/>
    <col min="13315" max="13315" width="2.44140625" style="127" customWidth="1"/>
    <col min="13316" max="13316" width="2.33203125" style="127" customWidth="1"/>
    <col min="13317" max="13317" width="1.109375" style="127" customWidth="1"/>
    <col min="13318" max="13318" width="22.6640625" style="127" customWidth="1"/>
    <col min="13319" max="13319" width="1.21875" style="127" customWidth="1"/>
    <col min="13320" max="13321" width="11.77734375" style="127" customWidth="1"/>
    <col min="13322" max="13322" width="1.77734375" style="127" customWidth="1"/>
    <col min="13323" max="13323" width="6.88671875" style="127" customWidth="1"/>
    <col min="13324" max="13324" width="4.44140625" style="127" customWidth="1"/>
    <col min="13325" max="13325" width="3.6640625" style="127" customWidth="1"/>
    <col min="13326" max="13326" width="0.77734375" style="127" customWidth="1"/>
    <col min="13327" max="13327" width="3.33203125" style="127" customWidth="1"/>
    <col min="13328" max="13328" width="3.6640625" style="127" customWidth="1"/>
    <col min="13329" max="13329" width="3" style="127" customWidth="1"/>
    <col min="13330" max="13330" width="3.6640625" style="127" customWidth="1"/>
    <col min="13331" max="13331" width="3.109375" style="127" customWidth="1"/>
    <col min="13332" max="13332" width="1.88671875" style="127" customWidth="1"/>
    <col min="13333" max="13334" width="2.21875" style="127" customWidth="1"/>
    <col min="13335" max="13335" width="7.21875" style="127" customWidth="1"/>
    <col min="13336" max="13570" width="8.88671875" style="127"/>
    <col min="13571" max="13571" width="2.44140625" style="127" customWidth="1"/>
    <col min="13572" max="13572" width="2.33203125" style="127" customWidth="1"/>
    <col min="13573" max="13573" width="1.109375" style="127" customWidth="1"/>
    <col min="13574" max="13574" width="22.6640625" style="127" customWidth="1"/>
    <col min="13575" max="13575" width="1.21875" style="127" customWidth="1"/>
    <col min="13576" max="13577" width="11.77734375" style="127" customWidth="1"/>
    <col min="13578" max="13578" width="1.77734375" style="127" customWidth="1"/>
    <col min="13579" max="13579" width="6.88671875" style="127" customWidth="1"/>
    <col min="13580" max="13580" width="4.44140625" style="127" customWidth="1"/>
    <col min="13581" max="13581" width="3.6640625" style="127" customWidth="1"/>
    <col min="13582" max="13582" width="0.77734375" style="127" customWidth="1"/>
    <col min="13583" max="13583" width="3.33203125" style="127" customWidth="1"/>
    <col min="13584" max="13584" width="3.6640625" style="127" customWidth="1"/>
    <col min="13585" max="13585" width="3" style="127" customWidth="1"/>
    <col min="13586" max="13586" width="3.6640625" style="127" customWidth="1"/>
    <col min="13587" max="13587" width="3.109375" style="127" customWidth="1"/>
    <col min="13588" max="13588" width="1.88671875" style="127" customWidth="1"/>
    <col min="13589" max="13590" width="2.21875" style="127" customWidth="1"/>
    <col min="13591" max="13591" width="7.21875" style="127" customWidth="1"/>
    <col min="13592" max="13826" width="8.88671875" style="127"/>
    <col min="13827" max="13827" width="2.44140625" style="127" customWidth="1"/>
    <col min="13828" max="13828" width="2.33203125" style="127" customWidth="1"/>
    <col min="13829" max="13829" width="1.109375" style="127" customWidth="1"/>
    <col min="13830" max="13830" width="22.6640625" style="127" customWidth="1"/>
    <col min="13831" max="13831" width="1.21875" style="127" customWidth="1"/>
    <col min="13832" max="13833" width="11.77734375" style="127" customWidth="1"/>
    <col min="13834" max="13834" width="1.77734375" style="127" customWidth="1"/>
    <col min="13835" max="13835" width="6.88671875" style="127" customWidth="1"/>
    <col min="13836" max="13836" width="4.44140625" style="127" customWidth="1"/>
    <col min="13837" max="13837" width="3.6640625" style="127" customWidth="1"/>
    <col min="13838" max="13838" width="0.77734375" style="127" customWidth="1"/>
    <col min="13839" max="13839" width="3.33203125" style="127" customWidth="1"/>
    <col min="13840" max="13840" width="3.6640625" style="127" customWidth="1"/>
    <col min="13841" max="13841" width="3" style="127" customWidth="1"/>
    <col min="13842" max="13842" width="3.6640625" style="127" customWidth="1"/>
    <col min="13843" max="13843" width="3.109375" style="127" customWidth="1"/>
    <col min="13844" max="13844" width="1.88671875" style="127" customWidth="1"/>
    <col min="13845" max="13846" width="2.21875" style="127" customWidth="1"/>
    <col min="13847" max="13847" width="7.21875" style="127" customWidth="1"/>
    <col min="13848" max="14082" width="8.88671875" style="127"/>
    <col min="14083" max="14083" width="2.44140625" style="127" customWidth="1"/>
    <col min="14084" max="14084" width="2.33203125" style="127" customWidth="1"/>
    <col min="14085" max="14085" width="1.109375" style="127" customWidth="1"/>
    <col min="14086" max="14086" width="22.6640625" style="127" customWidth="1"/>
    <col min="14087" max="14087" width="1.21875" style="127" customWidth="1"/>
    <col min="14088" max="14089" width="11.77734375" style="127" customWidth="1"/>
    <col min="14090" max="14090" width="1.77734375" style="127" customWidth="1"/>
    <col min="14091" max="14091" width="6.88671875" style="127" customWidth="1"/>
    <col min="14092" max="14092" width="4.44140625" style="127" customWidth="1"/>
    <col min="14093" max="14093" width="3.6640625" style="127" customWidth="1"/>
    <col min="14094" max="14094" width="0.77734375" style="127" customWidth="1"/>
    <col min="14095" max="14095" width="3.33203125" style="127" customWidth="1"/>
    <col min="14096" max="14096" width="3.6640625" style="127" customWidth="1"/>
    <col min="14097" max="14097" width="3" style="127" customWidth="1"/>
    <col min="14098" max="14098" width="3.6640625" style="127" customWidth="1"/>
    <col min="14099" max="14099" width="3.109375" style="127" customWidth="1"/>
    <col min="14100" max="14100" width="1.88671875" style="127" customWidth="1"/>
    <col min="14101" max="14102" width="2.21875" style="127" customWidth="1"/>
    <col min="14103" max="14103" width="7.21875" style="127" customWidth="1"/>
    <col min="14104" max="14338" width="8.88671875" style="127"/>
    <col min="14339" max="14339" width="2.44140625" style="127" customWidth="1"/>
    <col min="14340" max="14340" width="2.33203125" style="127" customWidth="1"/>
    <col min="14341" max="14341" width="1.109375" style="127" customWidth="1"/>
    <col min="14342" max="14342" width="22.6640625" style="127" customWidth="1"/>
    <col min="14343" max="14343" width="1.21875" style="127" customWidth="1"/>
    <col min="14344" max="14345" width="11.77734375" style="127" customWidth="1"/>
    <col min="14346" max="14346" width="1.77734375" style="127" customWidth="1"/>
    <col min="14347" max="14347" width="6.88671875" style="127" customWidth="1"/>
    <col min="14348" max="14348" width="4.44140625" style="127" customWidth="1"/>
    <col min="14349" max="14349" width="3.6640625" style="127" customWidth="1"/>
    <col min="14350" max="14350" width="0.77734375" style="127" customWidth="1"/>
    <col min="14351" max="14351" width="3.33203125" style="127" customWidth="1"/>
    <col min="14352" max="14352" width="3.6640625" style="127" customWidth="1"/>
    <col min="14353" max="14353" width="3" style="127" customWidth="1"/>
    <col min="14354" max="14354" width="3.6640625" style="127" customWidth="1"/>
    <col min="14355" max="14355" width="3.109375" style="127" customWidth="1"/>
    <col min="14356" max="14356" width="1.88671875" style="127" customWidth="1"/>
    <col min="14357" max="14358" width="2.21875" style="127" customWidth="1"/>
    <col min="14359" max="14359" width="7.21875" style="127" customWidth="1"/>
    <col min="14360" max="14594" width="8.88671875" style="127"/>
    <col min="14595" max="14595" width="2.44140625" style="127" customWidth="1"/>
    <col min="14596" max="14596" width="2.33203125" style="127" customWidth="1"/>
    <col min="14597" max="14597" width="1.109375" style="127" customWidth="1"/>
    <col min="14598" max="14598" width="22.6640625" style="127" customWidth="1"/>
    <col min="14599" max="14599" width="1.21875" style="127" customWidth="1"/>
    <col min="14600" max="14601" width="11.77734375" style="127" customWidth="1"/>
    <col min="14602" max="14602" width="1.77734375" style="127" customWidth="1"/>
    <col min="14603" max="14603" width="6.88671875" style="127" customWidth="1"/>
    <col min="14604" max="14604" width="4.44140625" style="127" customWidth="1"/>
    <col min="14605" max="14605" width="3.6640625" style="127" customWidth="1"/>
    <col min="14606" max="14606" width="0.77734375" style="127" customWidth="1"/>
    <col min="14607" max="14607" width="3.33203125" style="127" customWidth="1"/>
    <col min="14608" max="14608" width="3.6640625" style="127" customWidth="1"/>
    <col min="14609" max="14609" width="3" style="127" customWidth="1"/>
    <col min="14610" max="14610" width="3.6640625" style="127" customWidth="1"/>
    <col min="14611" max="14611" width="3.109375" style="127" customWidth="1"/>
    <col min="14612" max="14612" width="1.88671875" style="127" customWidth="1"/>
    <col min="14613" max="14614" width="2.21875" style="127" customWidth="1"/>
    <col min="14615" max="14615" width="7.21875" style="127" customWidth="1"/>
    <col min="14616" max="14850" width="8.88671875" style="127"/>
    <col min="14851" max="14851" width="2.44140625" style="127" customWidth="1"/>
    <col min="14852" max="14852" width="2.33203125" style="127" customWidth="1"/>
    <col min="14853" max="14853" width="1.109375" style="127" customWidth="1"/>
    <col min="14854" max="14854" width="22.6640625" style="127" customWidth="1"/>
    <col min="14855" max="14855" width="1.21875" style="127" customWidth="1"/>
    <col min="14856" max="14857" width="11.77734375" style="127" customWidth="1"/>
    <col min="14858" max="14858" width="1.77734375" style="127" customWidth="1"/>
    <col min="14859" max="14859" width="6.88671875" style="127" customWidth="1"/>
    <col min="14860" max="14860" width="4.44140625" style="127" customWidth="1"/>
    <col min="14861" max="14861" width="3.6640625" style="127" customWidth="1"/>
    <col min="14862" max="14862" width="0.77734375" style="127" customWidth="1"/>
    <col min="14863" max="14863" width="3.33203125" style="127" customWidth="1"/>
    <col min="14864" max="14864" width="3.6640625" style="127" customWidth="1"/>
    <col min="14865" max="14865" width="3" style="127" customWidth="1"/>
    <col min="14866" max="14866" width="3.6640625" style="127" customWidth="1"/>
    <col min="14867" max="14867" width="3.109375" style="127" customWidth="1"/>
    <col min="14868" max="14868" width="1.88671875" style="127" customWidth="1"/>
    <col min="14869" max="14870" width="2.21875" style="127" customWidth="1"/>
    <col min="14871" max="14871" width="7.21875" style="127" customWidth="1"/>
    <col min="14872" max="15106" width="8.88671875" style="127"/>
    <col min="15107" max="15107" width="2.44140625" style="127" customWidth="1"/>
    <col min="15108" max="15108" width="2.33203125" style="127" customWidth="1"/>
    <col min="15109" max="15109" width="1.109375" style="127" customWidth="1"/>
    <col min="15110" max="15110" width="22.6640625" style="127" customWidth="1"/>
    <col min="15111" max="15111" width="1.21875" style="127" customWidth="1"/>
    <col min="15112" max="15113" width="11.77734375" style="127" customWidth="1"/>
    <col min="15114" max="15114" width="1.77734375" style="127" customWidth="1"/>
    <col min="15115" max="15115" width="6.88671875" style="127" customWidth="1"/>
    <col min="15116" max="15116" width="4.44140625" style="127" customWidth="1"/>
    <col min="15117" max="15117" width="3.6640625" style="127" customWidth="1"/>
    <col min="15118" max="15118" width="0.77734375" style="127" customWidth="1"/>
    <col min="15119" max="15119" width="3.33203125" style="127" customWidth="1"/>
    <col min="15120" max="15120" width="3.6640625" style="127" customWidth="1"/>
    <col min="15121" max="15121" width="3" style="127" customWidth="1"/>
    <col min="15122" max="15122" width="3.6640625" style="127" customWidth="1"/>
    <col min="15123" max="15123" width="3.109375" style="127" customWidth="1"/>
    <col min="15124" max="15124" width="1.88671875" style="127" customWidth="1"/>
    <col min="15125" max="15126" width="2.21875" style="127" customWidth="1"/>
    <col min="15127" max="15127" width="7.21875" style="127" customWidth="1"/>
    <col min="15128" max="15362" width="8.88671875" style="127"/>
    <col min="15363" max="15363" width="2.44140625" style="127" customWidth="1"/>
    <col min="15364" max="15364" width="2.33203125" style="127" customWidth="1"/>
    <col min="15365" max="15365" width="1.109375" style="127" customWidth="1"/>
    <col min="15366" max="15366" width="22.6640625" style="127" customWidth="1"/>
    <col min="15367" max="15367" width="1.21875" style="127" customWidth="1"/>
    <col min="15368" max="15369" width="11.77734375" style="127" customWidth="1"/>
    <col min="15370" max="15370" width="1.77734375" style="127" customWidth="1"/>
    <col min="15371" max="15371" width="6.88671875" style="127" customWidth="1"/>
    <col min="15372" max="15372" width="4.44140625" style="127" customWidth="1"/>
    <col min="15373" max="15373" width="3.6640625" style="127" customWidth="1"/>
    <col min="15374" max="15374" width="0.77734375" style="127" customWidth="1"/>
    <col min="15375" max="15375" width="3.33203125" style="127" customWidth="1"/>
    <col min="15376" max="15376" width="3.6640625" style="127" customWidth="1"/>
    <col min="15377" max="15377" width="3" style="127" customWidth="1"/>
    <col min="15378" max="15378" width="3.6640625" style="127" customWidth="1"/>
    <col min="15379" max="15379" width="3.109375" style="127" customWidth="1"/>
    <col min="15380" max="15380" width="1.88671875" style="127" customWidth="1"/>
    <col min="15381" max="15382" width="2.21875" style="127" customWidth="1"/>
    <col min="15383" max="15383" width="7.21875" style="127" customWidth="1"/>
    <col min="15384" max="15618" width="8.88671875" style="127"/>
    <col min="15619" max="15619" width="2.44140625" style="127" customWidth="1"/>
    <col min="15620" max="15620" width="2.33203125" style="127" customWidth="1"/>
    <col min="15621" max="15621" width="1.109375" style="127" customWidth="1"/>
    <col min="15622" max="15622" width="22.6640625" style="127" customWidth="1"/>
    <col min="15623" max="15623" width="1.21875" style="127" customWidth="1"/>
    <col min="15624" max="15625" width="11.77734375" style="127" customWidth="1"/>
    <col min="15626" max="15626" width="1.77734375" style="127" customWidth="1"/>
    <col min="15627" max="15627" width="6.88671875" style="127" customWidth="1"/>
    <col min="15628" max="15628" width="4.44140625" style="127" customWidth="1"/>
    <col min="15629" max="15629" width="3.6640625" style="127" customWidth="1"/>
    <col min="15630" max="15630" width="0.77734375" style="127" customWidth="1"/>
    <col min="15631" max="15631" width="3.33203125" style="127" customWidth="1"/>
    <col min="15632" max="15632" width="3.6640625" style="127" customWidth="1"/>
    <col min="15633" max="15633" width="3" style="127" customWidth="1"/>
    <col min="15634" max="15634" width="3.6640625" style="127" customWidth="1"/>
    <col min="15635" max="15635" width="3.109375" style="127" customWidth="1"/>
    <col min="15636" max="15636" width="1.88671875" style="127" customWidth="1"/>
    <col min="15637" max="15638" width="2.21875" style="127" customWidth="1"/>
    <col min="15639" max="15639" width="7.21875" style="127" customWidth="1"/>
    <col min="15640" max="15874" width="8.88671875" style="127"/>
    <col min="15875" max="15875" width="2.44140625" style="127" customWidth="1"/>
    <col min="15876" max="15876" width="2.33203125" style="127" customWidth="1"/>
    <col min="15877" max="15877" width="1.109375" style="127" customWidth="1"/>
    <col min="15878" max="15878" width="22.6640625" style="127" customWidth="1"/>
    <col min="15879" max="15879" width="1.21875" style="127" customWidth="1"/>
    <col min="15880" max="15881" width="11.77734375" style="127" customWidth="1"/>
    <col min="15882" max="15882" width="1.77734375" style="127" customWidth="1"/>
    <col min="15883" max="15883" width="6.88671875" style="127" customWidth="1"/>
    <col min="15884" max="15884" width="4.44140625" style="127" customWidth="1"/>
    <col min="15885" max="15885" width="3.6640625" style="127" customWidth="1"/>
    <col min="15886" max="15886" width="0.77734375" style="127" customWidth="1"/>
    <col min="15887" max="15887" width="3.33203125" style="127" customWidth="1"/>
    <col min="15888" max="15888" width="3.6640625" style="127" customWidth="1"/>
    <col min="15889" max="15889" width="3" style="127" customWidth="1"/>
    <col min="15890" max="15890" width="3.6640625" style="127" customWidth="1"/>
    <col min="15891" max="15891" width="3.109375" style="127" customWidth="1"/>
    <col min="15892" max="15892" width="1.88671875" style="127" customWidth="1"/>
    <col min="15893" max="15894" width="2.21875" style="127" customWidth="1"/>
    <col min="15895" max="15895" width="7.21875" style="127" customWidth="1"/>
    <col min="15896" max="16130" width="8.88671875" style="127"/>
    <col min="16131" max="16131" width="2.44140625" style="127" customWidth="1"/>
    <col min="16132" max="16132" width="2.33203125" style="127" customWidth="1"/>
    <col min="16133" max="16133" width="1.109375" style="127" customWidth="1"/>
    <col min="16134" max="16134" width="22.6640625" style="127" customWidth="1"/>
    <col min="16135" max="16135" width="1.21875" style="127" customWidth="1"/>
    <col min="16136" max="16137" width="11.77734375" style="127" customWidth="1"/>
    <col min="16138" max="16138" width="1.77734375" style="127" customWidth="1"/>
    <col min="16139" max="16139" width="6.88671875" style="127" customWidth="1"/>
    <col min="16140" max="16140" width="4.44140625" style="127" customWidth="1"/>
    <col min="16141" max="16141" width="3.6640625" style="127" customWidth="1"/>
    <col min="16142" max="16142" width="0.77734375" style="127" customWidth="1"/>
    <col min="16143" max="16143" width="3.33203125" style="127" customWidth="1"/>
    <col min="16144" max="16144" width="3.6640625" style="127" customWidth="1"/>
    <col min="16145" max="16145" width="3" style="127" customWidth="1"/>
    <col min="16146" max="16146" width="3.6640625" style="127" customWidth="1"/>
    <col min="16147" max="16147" width="3.109375" style="127" customWidth="1"/>
    <col min="16148" max="16148" width="1.88671875" style="127" customWidth="1"/>
    <col min="16149" max="16150" width="2.21875" style="127" customWidth="1"/>
    <col min="16151" max="16151" width="7.21875" style="127" customWidth="1"/>
    <col min="16152" max="16351" width="8.88671875" style="127"/>
    <col min="16352" max="16384" width="8.88671875" style="127" customWidth="1"/>
  </cols>
  <sheetData>
    <row r="1" spans="2:28" ht="20.25" customHeight="1">
      <c r="B1" s="126" t="s">
        <v>2607</v>
      </c>
    </row>
    <row r="2" spans="2:28" ht="12" customHeight="1">
      <c r="S2" s="129"/>
      <c r="T2" s="129"/>
      <c r="X2" s="129"/>
      <c r="AB2" s="297"/>
    </row>
    <row r="3" spans="2:28">
      <c r="Q3" s="154"/>
      <c r="R3" s="1079"/>
      <c r="S3" s="1080"/>
      <c r="T3" s="130" t="s">
        <v>2272</v>
      </c>
      <c r="U3" s="567"/>
      <c r="V3" s="130" t="s">
        <v>2273</v>
      </c>
      <c r="W3" s="567"/>
      <c r="X3" s="130" t="s">
        <v>2274</v>
      </c>
    </row>
    <row r="4" spans="2:28">
      <c r="Q4" s="154"/>
      <c r="R4" s="154"/>
      <c r="S4" s="155"/>
      <c r="T4" s="130"/>
      <c r="U4" s="155"/>
      <c r="V4" s="130"/>
      <c r="W4" s="155"/>
      <c r="X4" s="130"/>
    </row>
    <row r="5" spans="2:28" ht="12" customHeight="1">
      <c r="N5" s="127" t="s">
        <v>2286</v>
      </c>
      <c r="T5" s="131"/>
      <c r="U5" s="131"/>
      <c r="V5" s="131"/>
      <c r="W5" s="131"/>
      <c r="X5" s="131"/>
    </row>
    <row r="6" spans="2:28" ht="15" customHeight="1">
      <c r="C6" s="127" t="s">
        <v>2275</v>
      </c>
      <c r="N6" s="1071" t="s">
        <v>2287</v>
      </c>
      <c r="O6" s="1078"/>
      <c r="P6" s="1075"/>
      <c r="Q6" s="1076"/>
      <c r="R6" s="1076"/>
      <c r="S6" s="1076"/>
      <c r="T6" s="1076"/>
      <c r="U6" s="1076"/>
      <c r="V6" s="1076"/>
      <c r="W6" s="1076"/>
      <c r="X6" s="1076"/>
    </row>
    <row r="7" spans="2:28" ht="2.4" customHeight="1">
      <c r="E7" s="126"/>
      <c r="F7" s="126"/>
      <c r="G7" s="126"/>
      <c r="H7" s="126"/>
      <c r="I7" s="126"/>
      <c r="J7" s="126"/>
      <c r="O7" s="126"/>
      <c r="P7" s="133"/>
      <c r="Q7" s="133"/>
      <c r="R7" s="133"/>
      <c r="S7" s="133"/>
      <c r="T7" s="133"/>
      <c r="U7" s="133"/>
      <c r="V7" s="133"/>
      <c r="W7" s="133"/>
      <c r="X7" s="133"/>
    </row>
    <row r="8" spans="2:28" ht="15" customHeight="1">
      <c r="C8" s="127" t="s">
        <v>2307</v>
      </c>
      <c r="D8" s="126"/>
      <c r="E8" s="126"/>
      <c r="F8" s="126"/>
      <c r="G8" s="126"/>
      <c r="H8" s="126"/>
      <c r="I8" s="126"/>
      <c r="J8" s="126"/>
      <c r="N8" s="1071" t="s">
        <v>2278</v>
      </c>
      <c r="O8" s="1078"/>
      <c r="P8" s="1075"/>
      <c r="Q8" s="1076"/>
      <c r="R8" s="1076"/>
      <c r="S8" s="1076"/>
      <c r="T8" s="1076"/>
      <c r="U8" s="1076"/>
      <c r="V8" s="1076"/>
      <c r="W8" s="1076"/>
      <c r="X8" s="1076"/>
    </row>
    <row r="9" spans="2:28" ht="2.4" customHeight="1">
      <c r="O9" s="126"/>
      <c r="P9" s="133"/>
      <c r="Q9" s="133"/>
      <c r="R9" s="133"/>
      <c r="S9" s="133"/>
      <c r="T9" s="133"/>
      <c r="U9" s="133"/>
      <c r="V9" s="133"/>
      <c r="W9" s="133"/>
      <c r="X9" s="133"/>
    </row>
    <row r="10" spans="2:28" ht="24" customHeight="1">
      <c r="N10" s="1074" t="s">
        <v>2219</v>
      </c>
      <c r="O10" s="1077"/>
      <c r="P10" s="1075"/>
      <c r="Q10" s="1076"/>
      <c r="R10" s="1076"/>
      <c r="S10" s="1076"/>
      <c r="T10" s="1075"/>
      <c r="U10" s="1076"/>
      <c r="V10" s="1076"/>
      <c r="W10" s="1076"/>
      <c r="X10" s="1076"/>
      <c r="AB10" s="134"/>
    </row>
    <row r="11" spans="2:28" ht="10.8" customHeight="1">
      <c r="O11" s="126"/>
      <c r="P11" s="132"/>
      <c r="Q11" s="132"/>
      <c r="R11" s="132"/>
      <c r="S11" s="132"/>
      <c r="T11" s="132"/>
      <c r="U11" s="132"/>
      <c r="V11" s="132"/>
      <c r="W11" s="132"/>
      <c r="X11" s="132"/>
    </row>
    <row r="12" spans="2:28" ht="21.6" hidden="1" customHeight="1">
      <c r="N12" s="127" t="s">
        <v>2308</v>
      </c>
      <c r="O12" s="157"/>
      <c r="P12" s="126"/>
      <c r="Q12" s="126"/>
      <c r="R12" s="132"/>
      <c r="S12" s="132"/>
      <c r="T12" s="132"/>
      <c r="U12" s="132"/>
      <c r="V12" s="132"/>
      <c r="W12" s="132"/>
      <c r="X12" s="132"/>
    </row>
    <row r="13" spans="2:28" ht="2.4" hidden="1" customHeight="1">
      <c r="O13" s="126"/>
      <c r="P13" s="133"/>
      <c r="Q13" s="133"/>
      <c r="R13" s="133"/>
      <c r="S13" s="133"/>
      <c r="T13" s="133"/>
      <c r="U13" s="133"/>
      <c r="V13" s="133"/>
      <c r="W13" s="133"/>
      <c r="X13" s="133"/>
      <c r="AB13" s="134"/>
    </row>
    <row r="14" spans="2:28" ht="15" hidden="1" customHeight="1">
      <c r="N14" s="1071" t="s">
        <v>2278</v>
      </c>
      <c r="O14" s="1071"/>
      <c r="P14" s="1075"/>
      <c r="Q14" s="1076"/>
      <c r="R14" s="1076"/>
      <c r="S14" s="1076"/>
      <c r="T14" s="1076"/>
      <c r="U14" s="1076"/>
      <c r="V14" s="1076"/>
      <c r="W14" s="1076"/>
      <c r="X14" s="1076"/>
    </row>
    <row r="15" spans="2:28" ht="2.4" hidden="1" customHeight="1">
      <c r="O15" s="126"/>
      <c r="P15" s="133"/>
      <c r="Q15" s="133"/>
      <c r="R15" s="133"/>
      <c r="S15" s="133"/>
      <c r="T15" s="133"/>
      <c r="U15" s="133"/>
      <c r="V15" s="133"/>
      <c r="W15" s="133"/>
      <c r="X15" s="133"/>
    </row>
    <row r="16" spans="2:28" ht="24" hidden="1" customHeight="1">
      <c r="N16" s="1074" t="s">
        <v>2219</v>
      </c>
      <c r="O16" s="1074"/>
      <c r="P16" s="1075"/>
      <c r="Q16" s="1076"/>
      <c r="R16" s="1076"/>
      <c r="S16" s="1076"/>
      <c r="T16" s="1075"/>
      <c r="U16" s="1076"/>
      <c r="V16" s="1076"/>
      <c r="W16" s="1076"/>
      <c r="X16" s="1076"/>
      <c r="AB16" s="134"/>
    </row>
    <row r="17" spans="3:34" ht="3.6" hidden="1" customHeight="1">
      <c r="O17" s="126"/>
      <c r="P17" s="132"/>
      <c r="Q17" s="132"/>
      <c r="R17" s="132"/>
      <c r="S17" s="132"/>
      <c r="T17" s="132"/>
      <c r="U17" s="132"/>
      <c r="V17" s="132"/>
      <c r="W17" s="132"/>
      <c r="X17" s="132"/>
    </row>
    <row r="18" spans="3:34" ht="23.4" hidden="1" customHeight="1">
      <c r="D18" s="129"/>
      <c r="N18" s="127" t="s">
        <v>2291</v>
      </c>
      <c r="O18" s="157"/>
      <c r="P18" s="126"/>
      <c r="Q18" s="126"/>
      <c r="R18" s="132"/>
      <c r="S18" s="132"/>
      <c r="T18" s="132"/>
      <c r="U18" s="132"/>
      <c r="V18" s="132"/>
      <c r="W18" s="132"/>
      <c r="X18" s="132"/>
      <c r="AB18" s="145"/>
      <c r="AC18" s="145"/>
      <c r="AD18" s="145"/>
      <c r="AE18" s="145"/>
      <c r="AF18" s="145"/>
      <c r="AG18" s="145"/>
    </row>
    <row r="19" spans="3:34" ht="2.4" hidden="1" customHeight="1">
      <c r="O19" s="126"/>
      <c r="P19" s="133"/>
      <c r="Q19" s="133"/>
      <c r="R19" s="133"/>
      <c r="S19" s="133"/>
      <c r="T19" s="133"/>
      <c r="U19" s="133"/>
      <c r="V19" s="133"/>
      <c r="W19" s="133"/>
      <c r="X19" s="133"/>
      <c r="AB19" s="145"/>
      <c r="AC19" s="145"/>
      <c r="AD19" s="145"/>
      <c r="AE19" s="145"/>
      <c r="AF19" s="145"/>
      <c r="AG19" s="145"/>
    </row>
    <row r="20" spans="3:34" ht="15" hidden="1" customHeight="1">
      <c r="N20" s="1071" t="s">
        <v>2278</v>
      </c>
      <c r="O20" s="1071"/>
      <c r="P20" s="1075"/>
      <c r="Q20" s="1076"/>
      <c r="R20" s="1076"/>
      <c r="S20" s="1076"/>
      <c r="T20" s="1076"/>
      <c r="U20" s="1076"/>
      <c r="V20" s="1076"/>
      <c r="W20" s="1076"/>
      <c r="X20" s="1076"/>
      <c r="AB20" s="145"/>
      <c r="AC20" s="145"/>
      <c r="AD20" s="145"/>
      <c r="AE20" s="145"/>
      <c r="AF20" s="145"/>
      <c r="AG20" s="145"/>
      <c r="AH20" s="134"/>
    </row>
    <row r="21" spans="3:34" ht="2.4" hidden="1" customHeight="1">
      <c r="O21" s="126"/>
      <c r="P21" s="133"/>
      <c r="Q21" s="133"/>
      <c r="R21" s="133"/>
      <c r="S21" s="133"/>
      <c r="T21" s="133"/>
      <c r="U21" s="133"/>
      <c r="V21" s="133"/>
      <c r="W21" s="133"/>
      <c r="X21" s="133"/>
      <c r="AB21" s="134"/>
      <c r="AC21" s="145"/>
      <c r="AD21" s="145"/>
      <c r="AE21" s="145"/>
      <c r="AF21" s="145"/>
      <c r="AG21" s="145"/>
    </row>
    <row r="22" spans="3:34" ht="24" hidden="1" customHeight="1">
      <c r="N22" s="1074" t="s">
        <v>2219</v>
      </c>
      <c r="O22" s="1074"/>
      <c r="P22" s="1075"/>
      <c r="Q22" s="1076"/>
      <c r="R22" s="1076"/>
      <c r="S22" s="1076"/>
      <c r="T22" s="1075"/>
      <c r="U22" s="1076"/>
      <c r="V22" s="1076"/>
      <c r="W22" s="1076"/>
      <c r="X22" s="1076"/>
      <c r="AB22" s="145"/>
      <c r="AC22" s="145"/>
      <c r="AD22" s="145"/>
      <c r="AE22" s="145"/>
      <c r="AF22" s="145"/>
      <c r="AG22" s="145"/>
    </row>
    <row r="23" spans="3:34" ht="8.4" hidden="1" customHeight="1">
      <c r="O23" s="126"/>
      <c r="P23" s="132"/>
      <c r="Q23" s="132"/>
      <c r="R23" s="132"/>
      <c r="S23" s="132"/>
      <c r="T23" s="132"/>
      <c r="U23" s="132"/>
      <c r="V23" s="132"/>
      <c r="W23" s="132"/>
      <c r="X23" s="132"/>
      <c r="AB23" s="145"/>
      <c r="AC23" s="145"/>
      <c r="AD23" s="145"/>
      <c r="AE23" s="145"/>
      <c r="AF23" s="145"/>
      <c r="AG23" s="145"/>
    </row>
    <row r="24" spans="3:34" ht="21.6" customHeight="1">
      <c r="N24" s="127" t="s">
        <v>2200</v>
      </c>
      <c r="O24" s="157"/>
      <c r="P24" s="126"/>
      <c r="Q24" s="126"/>
      <c r="R24" s="132"/>
      <c r="S24" s="132"/>
      <c r="T24" s="132"/>
      <c r="U24" s="132"/>
      <c r="V24" s="132"/>
      <c r="W24" s="132"/>
      <c r="X24" s="132"/>
    </row>
    <row r="25" spans="3:34" ht="2.4" customHeight="1">
      <c r="O25" s="126"/>
      <c r="P25" s="133"/>
      <c r="Q25" s="133"/>
      <c r="R25" s="133"/>
      <c r="S25" s="133"/>
      <c r="T25" s="133"/>
      <c r="U25" s="133"/>
      <c r="V25" s="133"/>
      <c r="W25" s="133"/>
      <c r="X25" s="133"/>
      <c r="AB25" s="134"/>
    </row>
    <row r="26" spans="3:34" ht="15" customHeight="1">
      <c r="N26" s="1071" t="s">
        <v>2278</v>
      </c>
      <c r="O26" s="1071"/>
      <c r="P26" s="1075"/>
      <c r="Q26" s="1076"/>
      <c r="R26" s="1076"/>
      <c r="S26" s="1076"/>
      <c r="T26" s="1076"/>
      <c r="U26" s="1076"/>
      <c r="V26" s="1076"/>
      <c r="W26" s="1076"/>
      <c r="X26" s="1076"/>
      <c r="AB26" s="128"/>
    </row>
    <row r="27" spans="3:34" ht="2.4" customHeight="1">
      <c r="O27" s="126"/>
      <c r="P27" s="133"/>
      <c r="Q27" s="133"/>
      <c r="R27" s="133"/>
      <c r="S27" s="133"/>
      <c r="T27" s="133"/>
      <c r="U27" s="133"/>
      <c r="V27" s="133"/>
      <c r="W27" s="133"/>
      <c r="X27" s="133"/>
    </row>
    <row r="28" spans="3:34" ht="24" customHeight="1">
      <c r="N28" s="1074" t="s">
        <v>2219</v>
      </c>
      <c r="O28" s="1074"/>
      <c r="P28" s="1075"/>
      <c r="Q28" s="1076"/>
      <c r="R28" s="1076"/>
      <c r="S28" s="1076"/>
      <c r="T28" s="1075"/>
      <c r="U28" s="1076"/>
      <c r="V28" s="1076"/>
      <c r="W28" s="1076"/>
      <c r="X28" s="1076"/>
      <c r="AB28" s="134"/>
    </row>
    <row r="29" spans="3:34" ht="8.4" customHeight="1">
      <c r="N29" s="136"/>
      <c r="O29" s="136"/>
      <c r="P29" s="126"/>
      <c r="Q29" s="126"/>
      <c r="R29" s="126"/>
      <c r="S29" s="126"/>
      <c r="T29" s="126"/>
      <c r="U29" s="126"/>
      <c r="V29" s="126"/>
      <c r="W29" s="126"/>
      <c r="X29" s="132"/>
      <c r="AB29" s="134"/>
    </row>
    <row r="30" spans="3:34" ht="25.8">
      <c r="C30" s="1086" t="s">
        <v>2314</v>
      </c>
      <c r="D30" s="1086"/>
      <c r="E30" s="1086"/>
      <c r="F30" s="1086"/>
      <c r="G30" s="1086"/>
      <c r="H30" s="1086"/>
      <c r="I30" s="1086"/>
      <c r="J30" s="1086"/>
      <c r="K30" s="1086"/>
      <c r="L30" s="1086"/>
      <c r="M30" s="1086"/>
      <c r="N30" s="1086"/>
      <c r="O30" s="1086"/>
      <c r="P30" s="1086"/>
      <c r="Q30" s="1086"/>
      <c r="R30" s="1086"/>
      <c r="S30" s="1086"/>
      <c r="T30" s="1086"/>
      <c r="U30" s="1086"/>
      <c r="V30" s="1086"/>
      <c r="W30" s="1086"/>
      <c r="X30" s="1086"/>
    </row>
    <row r="31" spans="3:34" ht="16.5" customHeight="1"/>
    <row r="32" spans="3:34" ht="18" customHeight="1">
      <c r="D32" s="1091"/>
      <c r="E32" s="1076"/>
      <c r="F32" s="133" t="s">
        <v>2272</v>
      </c>
      <c r="G32" s="541"/>
      <c r="H32" s="133" t="s">
        <v>2273</v>
      </c>
      <c r="I32" s="541"/>
      <c r="J32" s="133" t="s">
        <v>2279</v>
      </c>
      <c r="K32" s="1087"/>
      <c r="L32" s="1087"/>
      <c r="M32" s="1114" t="s">
        <v>2280</v>
      </c>
      <c r="N32" s="1114"/>
      <c r="O32" s="1114"/>
      <c r="P32" s="1087"/>
      <c r="Q32" s="1087"/>
      <c r="R32" s="1115" t="s">
        <v>2281</v>
      </c>
      <c r="S32" s="1115"/>
      <c r="T32" s="1115"/>
      <c r="U32" s="1115"/>
      <c r="V32" s="1115"/>
      <c r="W32" s="1115"/>
      <c r="X32" s="1115"/>
      <c r="AB32" s="134"/>
    </row>
    <row r="33" spans="3:27" ht="39" customHeight="1">
      <c r="C33" s="1090" t="s">
        <v>2684</v>
      </c>
      <c r="D33" s="1090"/>
      <c r="E33" s="1090"/>
      <c r="F33" s="1090"/>
      <c r="G33" s="1090"/>
      <c r="H33" s="1090"/>
      <c r="I33" s="1090"/>
      <c r="J33" s="1090"/>
      <c r="K33" s="1090"/>
      <c r="L33" s="1090"/>
      <c r="M33" s="1090"/>
      <c r="N33" s="1090"/>
      <c r="O33" s="1090"/>
      <c r="P33" s="1090"/>
      <c r="Q33" s="1090"/>
      <c r="R33" s="1090"/>
      <c r="S33" s="1090"/>
      <c r="T33" s="1090"/>
      <c r="U33" s="1090"/>
      <c r="V33" s="1090"/>
      <c r="W33" s="1090"/>
      <c r="X33" s="1090"/>
    </row>
    <row r="34" spans="3:27" ht="21" customHeight="1">
      <c r="C34" s="1104" t="s">
        <v>2282</v>
      </c>
      <c r="D34" s="1104"/>
      <c r="E34" s="1104"/>
      <c r="F34" s="1104"/>
      <c r="G34" s="1104"/>
      <c r="H34" s="1104"/>
      <c r="I34" s="1104"/>
      <c r="J34" s="1104"/>
      <c r="K34" s="1104"/>
      <c r="L34" s="1104"/>
      <c r="M34" s="1104"/>
      <c r="N34" s="1104"/>
      <c r="O34" s="1104"/>
      <c r="P34" s="1104"/>
      <c r="Q34" s="1104"/>
      <c r="R34" s="1104"/>
      <c r="S34" s="1104"/>
      <c r="T34" s="1104"/>
      <c r="U34" s="1104"/>
      <c r="V34" s="1104"/>
      <c r="W34" s="1104"/>
      <c r="X34" s="1104"/>
    </row>
    <row r="35" spans="3:27" ht="30" customHeight="1">
      <c r="C35" s="161"/>
      <c r="D35" s="1095" t="s">
        <v>2611</v>
      </c>
      <c r="E35" s="1081"/>
      <c r="F35" s="1081"/>
      <c r="G35" s="1081"/>
      <c r="H35" s="1081"/>
      <c r="I35" s="1081"/>
      <c r="J35" s="1082"/>
      <c r="K35" s="163"/>
      <c r="L35" s="1069"/>
      <c r="M35" s="1069"/>
      <c r="N35" s="1069"/>
      <c r="O35" s="1069"/>
      <c r="P35" s="1069"/>
      <c r="Q35" s="1069"/>
      <c r="R35" s="1069"/>
      <c r="S35" s="1069"/>
      <c r="T35" s="1069"/>
      <c r="U35" s="1069"/>
      <c r="V35" s="1069"/>
      <c r="W35" s="1069"/>
      <c r="X35" s="1070"/>
      <c r="AA35" s="127"/>
    </row>
    <row r="36" spans="3:27" ht="21" customHeight="1">
      <c r="C36" s="139"/>
      <c r="D36" s="1096" t="s">
        <v>2583</v>
      </c>
      <c r="E36" s="1096"/>
      <c r="F36" s="1096"/>
      <c r="G36" s="1096"/>
      <c r="H36" s="1096"/>
      <c r="I36" s="1096"/>
      <c r="J36" s="1097"/>
      <c r="K36" s="126"/>
      <c r="L36" s="142"/>
      <c r="M36" s="1098"/>
      <c r="N36" s="1098"/>
      <c r="O36" s="1098"/>
      <c r="P36" s="1098"/>
      <c r="Q36" s="143"/>
      <c r="R36" s="143"/>
      <c r="S36" s="143"/>
      <c r="T36" s="143"/>
      <c r="U36" s="143"/>
      <c r="V36" s="143"/>
      <c r="W36" s="143"/>
      <c r="X36" s="160"/>
      <c r="AA36" s="127"/>
    </row>
    <row r="37" spans="3:27" ht="9" customHeight="1">
      <c r="C37" s="171"/>
      <c r="D37" s="163"/>
      <c r="E37" s="163"/>
      <c r="F37" s="163"/>
      <c r="G37" s="163"/>
      <c r="H37" s="163"/>
      <c r="I37" s="163"/>
      <c r="J37" s="163"/>
      <c r="K37" s="163"/>
      <c r="L37" s="172"/>
      <c r="M37" s="173"/>
      <c r="N37" s="173"/>
      <c r="O37" s="173"/>
      <c r="P37" s="174"/>
      <c r="Q37" s="174"/>
      <c r="R37" s="174"/>
      <c r="S37" s="174"/>
      <c r="T37" s="174"/>
      <c r="U37" s="174"/>
      <c r="V37" s="174"/>
      <c r="W37" s="174"/>
      <c r="X37" s="175"/>
      <c r="AA37" s="127"/>
    </row>
    <row r="38" spans="3:27" ht="18" customHeight="1">
      <c r="C38" s="1119" t="s">
        <v>2315</v>
      </c>
      <c r="D38" s="1120"/>
      <c r="E38" s="1120"/>
      <c r="F38" s="1120"/>
      <c r="G38" s="1120"/>
      <c r="H38" s="1120"/>
      <c r="I38" s="1120"/>
      <c r="J38" s="1121"/>
      <c r="K38" s="1122" t="s">
        <v>2316</v>
      </c>
      <c r="L38" s="1123"/>
      <c r="M38" s="1123"/>
      <c r="N38" s="1123"/>
      <c r="O38" s="1123"/>
      <c r="P38" s="1123"/>
      <c r="Q38" s="1124"/>
      <c r="R38" s="1122" t="s">
        <v>2317</v>
      </c>
      <c r="S38" s="1123"/>
      <c r="T38" s="1123"/>
      <c r="U38" s="1123"/>
      <c r="V38" s="1123"/>
      <c r="W38" s="1123"/>
      <c r="X38" s="1124"/>
      <c r="AA38" s="127"/>
    </row>
    <row r="39" spans="3:27" ht="18" customHeight="1">
      <c r="C39" s="1135" t="s">
        <v>2318</v>
      </c>
      <c r="D39" s="1136"/>
      <c r="E39" s="1136"/>
      <c r="F39" s="1136"/>
      <c r="G39" s="1136"/>
      <c r="H39" s="1136"/>
      <c r="I39" s="1136"/>
      <c r="J39" s="1137"/>
      <c r="K39" s="1135" t="s">
        <v>2319</v>
      </c>
      <c r="L39" s="1136"/>
      <c r="M39" s="1136"/>
      <c r="N39" s="1136"/>
      <c r="O39" s="1136"/>
      <c r="P39" s="1136"/>
      <c r="Q39" s="1137"/>
      <c r="R39" s="1138" t="s">
        <v>2319</v>
      </c>
      <c r="S39" s="1139"/>
      <c r="T39" s="1139"/>
      <c r="U39" s="1139"/>
      <c r="V39" s="1139"/>
      <c r="W39" s="1139"/>
      <c r="X39" s="1140"/>
      <c r="AA39" s="127"/>
    </row>
    <row r="40" spans="3:27" ht="49.95" customHeight="1">
      <c r="C40" s="161"/>
      <c r="D40" s="1081" t="s">
        <v>2320</v>
      </c>
      <c r="E40" s="1081"/>
      <c r="F40" s="1081"/>
      <c r="G40" s="1081"/>
      <c r="H40" s="1081"/>
      <c r="I40" s="1081"/>
      <c r="J40" s="1081"/>
      <c r="K40" s="1131"/>
      <c r="L40" s="1132"/>
      <c r="M40" s="1132"/>
      <c r="N40" s="1132"/>
      <c r="O40" s="1132"/>
      <c r="P40" s="1132"/>
      <c r="Q40" s="1133"/>
      <c r="R40" s="1134"/>
      <c r="S40" s="1117"/>
      <c r="T40" s="1117"/>
      <c r="U40" s="1117"/>
      <c r="V40" s="1117"/>
      <c r="W40" s="1117"/>
      <c r="X40" s="1118"/>
    </row>
    <row r="41" spans="3:27" ht="51.45" customHeight="1">
      <c r="C41" s="161"/>
      <c r="D41" s="1081" t="s">
        <v>2321</v>
      </c>
      <c r="E41" s="1081"/>
      <c r="F41" s="1081"/>
      <c r="G41" s="1081"/>
      <c r="H41" s="1081"/>
      <c r="I41" s="1081"/>
      <c r="J41" s="1081"/>
      <c r="K41" s="1131"/>
      <c r="L41" s="1132"/>
      <c r="M41" s="1132"/>
      <c r="N41" s="1132"/>
      <c r="O41" s="1132"/>
      <c r="P41" s="1132"/>
      <c r="Q41" s="1133"/>
      <c r="R41" s="1134"/>
      <c r="S41" s="1117"/>
      <c r="T41" s="1117"/>
      <c r="U41" s="1117"/>
      <c r="V41" s="1117"/>
      <c r="W41" s="1117"/>
      <c r="X41" s="1118"/>
    </row>
    <row r="42" spans="3:27" ht="57" customHeight="1">
      <c r="C42" s="161"/>
      <c r="D42" s="1081" t="s">
        <v>2322</v>
      </c>
      <c r="E42" s="1081"/>
      <c r="F42" s="1081"/>
      <c r="G42" s="1081"/>
      <c r="H42" s="1081"/>
      <c r="I42" s="1081"/>
      <c r="J42" s="1081"/>
      <c r="K42" s="1125"/>
      <c r="L42" s="1126"/>
      <c r="M42" s="1126"/>
      <c r="N42" s="1126"/>
      <c r="O42" s="1126"/>
      <c r="P42" s="1126"/>
      <c r="Q42" s="1127"/>
      <c r="R42" s="1128"/>
      <c r="S42" s="1129"/>
      <c r="T42" s="1129"/>
      <c r="U42" s="1129"/>
      <c r="V42" s="1129"/>
      <c r="W42" s="1129"/>
      <c r="X42" s="1130"/>
    </row>
    <row r="43" spans="3:27" ht="164.55" customHeight="1">
      <c r="C43" s="161"/>
      <c r="D43" s="1095" t="s">
        <v>2323</v>
      </c>
      <c r="E43" s="1095"/>
      <c r="F43" s="1095"/>
      <c r="G43" s="1095"/>
      <c r="H43" s="1095"/>
      <c r="I43" s="1095"/>
      <c r="J43" s="1095"/>
      <c r="K43" s="1131"/>
      <c r="L43" s="1132"/>
      <c r="M43" s="1132"/>
      <c r="N43" s="1132"/>
      <c r="O43" s="1132"/>
      <c r="P43" s="1132"/>
      <c r="Q43" s="1133"/>
      <c r="R43" s="1134"/>
      <c r="S43" s="1117"/>
      <c r="T43" s="1117"/>
      <c r="U43" s="1117"/>
      <c r="V43" s="1117"/>
      <c r="W43" s="1117"/>
      <c r="X43" s="1118"/>
    </row>
    <row r="44" spans="3:27" ht="18" customHeight="1">
      <c r="D44" s="176" t="s">
        <v>2324</v>
      </c>
      <c r="X44" s="154"/>
    </row>
    <row r="45" spans="3:27" ht="6" customHeight="1">
      <c r="D45" s="176"/>
      <c r="X45" s="154"/>
    </row>
    <row r="46" spans="3:27" ht="13.5" customHeight="1">
      <c r="T46" s="129"/>
      <c r="X46" s="153"/>
    </row>
  </sheetData>
  <sheetProtection algorithmName="SHA-512" hashValue="77arkTMRNl8YOSS0BTxr9aClij+rOGyeLr55Igowl9l8B8yjs9ygh4EK3vyfXUH1inm/3PIM8MjgWHTD64gWOQ==" saltValue="fqK4K8CUvOsAlHFwltardA==" spinCount="100000" sheet="1" formatCells="0" selectLockedCells="1"/>
  <mergeCells count="53">
    <mergeCell ref="D41:J41"/>
    <mergeCell ref="K41:Q41"/>
    <mergeCell ref="R41:X41"/>
    <mergeCell ref="C39:J39"/>
    <mergeCell ref="K39:Q39"/>
    <mergeCell ref="R39:X39"/>
    <mergeCell ref="D40:J40"/>
    <mergeCell ref="K40:Q40"/>
    <mergeCell ref="R40:X40"/>
    <mergeCell ref="D42:J42"/>
    <mergeCell ref="K42:Q42"/>
    <mergeCell ref="R42:X42"/>
    <mergeCell ref="D43:J43"/>
    <mergeCell ref="K43:Q43"/>
    <mergeCell ref="R43:X43"/>
    <mergeCell ref="C33:X33"/>
    <mergeCell ref="C34:X34"/>
    <mergeCell ref="C38:J38"/>
    <mergeCell ref="K38:Q38"/>
    <mergeCell ref="R38:X38"/>
    <mergeCell ref="D35:J35"/>
    <mergeCell ref="L35:X35"/>
    <mergeCell ref="D36:J36"/>
    <mergeCell ref="M36:P36"/>
    <mergeCell ref="N28:O28"/>
    <mergeCell ref="P28:S28"/>
    <mergeCell ref="T28:X28"/>
    <mergeCell ref="C30:X30"/>
    <mergeCell ref="D32:E32"/>
    <mergeCell ref="K32:L32"/>
    <mergeCell ref="M32:O32"/>
    <mergeCell ref="P32:Q32"/>
    <mergeCell ref="R32:X32"/>
    <mergeCell ref="N26:O26"/>
    <mergeCell ref="P26:X26"/>
    <mergeCell ref="N10:O10"/>
    <mergeCell ref="P10:S10"/>
    <mergeCell ref="T10:X10"/>
    <mergeCell ref="P16:S16"/>
    <mergeCell ref="T16:X16"/>
    <mergeCell ref="N14:O14"/>
    <mergeCell ref="P14:X14"/>
    <mergeCell ref="N16:O16"/>
    <mergeCell ref="N20:O20"/>
    <mergeCell ref="P20:X20"/>
    <mergeCell ref="N22:O22"/>
    <mergeCell ref="P22:S22"/>
    <mergeCell ref="T22:X22"/>
    <mergeCell ref="R3:S3"/>
    <mergeCell ref="N6:O6"/>
    <mergeCell ref="P6:X6"/>
    <mergeCell ref="N8:O8"/>
    <mergeCell ref="P8:X8"/>
  </mergeCells>
  <phoneticPr fontId="58"/>
  <pageMargins left="0.70866141732283472" right="0.70866141732283472" top="0.74803149606299213" bottom="0.74803149606299213" header="0.31496062992125984" footer="0.31496062992125984"/>
  <pageSetup paperSize="9" scale="93"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2:AC71"/>
  <sheetViews>
    <sheetView showZeros="0" tabSelected="1" view="pageBreakPreview" zoomScaleNormal="100" zoomScaleSheetLayoutView="100" workbookViewId="0">
      <selection activeCell="J22" sqref="J22"/>
    </sheetView>
  </sheetViews>
  <sheetFormatPr defaultColWidth="9" defaultRowHeight="13.2"/>
  <cols>
    <col min="1" max="1" width="0.77734375" style="1" customWidth="1"/>
    <col min="2" max="28" width="3.21875" style="1" customWidth="1"/>
    <col min="29" max="29" width="3.77734375" style="1" customWidth="1"/>
    <col min="30" max="30" width="2.88671875" style="1" customWidth="1"/>
    <col min="31" max="32" width="7.88671875" style="1" customWidth="1"/>
    <col min="33" max="16384" width="9" style="1"/>
  </cols>
  <sheetData>
    <row r="2" spans="2:29" ht="50.25" customHeight="1">
      <c r="B2" s="601" t="s">
        <v>2635</v>
      </c>
      <c r="C2" s="602"/>
      <c r="D2" s="602"/>
      <c r="E2" s="602"/>
      <c r="F2" s="602"/>
      <c r="G2" s="602"/>
      <c r="H2" s="602"/>
      <c r="I2" s="602"/>
      <c r="J2" s="602"/>
      <c r="K2" s="602"/>
      <c r="L2" s="602"/>
      <c r="M2" s="602"/>
      <c r="N2" s="602"/>
      <c r="O2" s="602"/>
      <c r="P2" s="602"/>
      <c r="Q2" s="602"/>
      <c r="R2" s="602"/>
      <c r="S2" s="602"/>
      <c r="T2" s="602"/>
      <c r="U2" s="602"/>
      <c r="V2" s="602"/>
      <c r="W2" s="602"/>
      <c r="X2" s="602"/>
      <c r="Y2" s="602"/>
      <c r="Z2" s="602"/>
      <c r="AA2" s="602"/>
      <c r="AB2" s="602"/>
    </row>
    <row r="3" spans="2:29" ht="9" customHeight="1">
      <c r="B3" s="12"/>
      <c r="C3" s="20"/>
      <c r="D3" s="20"/>
      <c r="E3" s="20"/>
      <c r="F3" s="20"/>
      <c r="G3" s="20"/>
      <c r="H3" s="20"/>
      <c r="I3" s="20"/>
      <c r="J3" s="20"/>
      <c r="K3" s="20"/>
      <c r="L3" s="20"/>
    </row>
    <row r="4" spans="2:29" ht="24" hidden="1" customHeight="1">
      <c r="B4" s="22"/>
      <c r="D4" s="2"/>
      <c r="E4" s="2"/>
      <c r="F4" s="20"/>
      <c r="G4" s="20"/>
      <c r="H4" s="20"/>
      <c r="I4" s="20"/>
      <c r="J4" s="20"/>
      <c r="K4" s="20"/>
      <c r="L4" s="20"/>
    </row>
    <row r="5" spans="2:29" ht="21" hidden="1" customHeight="1">
      <c r="B5" s="6"/>
      <c r="C5" s="3"/>
      <c r="D5" s="3"/>
      <c r="E5" s="3"/>
      <c r="F5" s="3"/>
      <c r="G5" s="3"/>
      <c r="H5" s="3"/>
      <c r="I5" s="2"/>
      <c r="J5" s="3"/>
      <c r="K5" s="3"/>
      <c r="L5" s="21"/>
      <c r="M5" s="21"/>
      <c r="N5" s="21"/>
      <c r="O5" s="21"/>
      <c r="P5" s="21"/>
      <c r="Q5" s="21"/>
      <c r="R5" s="21"/>
      <c r="S5" s="21"/>
      <c r="T5" s="21"/>
      <c r="U5" s="21"/>
      <c r="V5" s="21"/>
      <c r="W5" s="21"/>
      <c r="X5" s="21"/>
      <c r="Y5" s="21"/>
      <c r="Z5" s="21"/>
      <c r="AA5" s="21"/>
      <c r="AB5" s="21"/>
      <c r="AC5" s="21"/>
    </row>
    <row r="6" spans="2:29" ht="21" hidden="1" customHeight="1">
      <c r="B6" s="6"/>
      <c r="C6" s="3"/>
      <c r="D6" s="3"/>
      <c r="E6" s="3"/>
      <c r="F6" s="3"/>
      <c r="G6" s="3"/>
      <c r="H6" s="3"/>
      <c r="I6" s="2"/>
      <c r="J6" s="3"/>
      <c r="K6" s="3"/>
      <c r="L6" s="21"/>
      <c r="M6" s="21"/>
      <c r="N6" s="21"/>
      <c r="O6" s="21"/>
      <c r="P6" s="21"/>
      <c r="Q6" s="21"/>
      <c r="R6" s="21"/>
      <c r="S6" s="21"/>
      <c r="T6" s="21"/>
      <c r="U6" s="21"/>
      <c r="V6" s="21"/>
      <c r="W6" s="21"/>
      <c r="X6" s="21"/>
      <c r="Y6" s="21"/>
      <c r="Z6" s="21"/>
      <c r="AA6" s="21"/>
      <c r="AB6" s="21"/>
      <c r="AC6" s="21"/>
    </row>
    <row r="7" spans="2:29" ht="21" hidden="1" customHeight="1">
      <c r="B7" s="6"/>
      <c r="C7" s="3"/>
      <c r="D7" s="3"/>
      <c r="E7" s="3"/>
      <c r="F7" s="3"/>
      <c r="G7" s="3"/>
      <c r="H7" s="3"/>
      <c r="I7" s="2"/>
      <c r="J7" s="3"/>
      <c r="K7" s="3"/>
      <c r="L7" s="21"/>
      <c r="M7" s="21"/>
      <c r="N7" s="21"/>
      <c r="O7" s="21"/>
      <c r="P7" s="21"/>
      <c r="Q7" s="21"/>
      <c r="R7" s="21"/>
      <c r="S7" s="21"/>
      <c r="T7" s="21"/>
      <c r="U7" s="21"/>
      <c r="V7" s="21"/>
      <c r="W7" s="21"/>
      <c r="X7" s="21"/>
      <c r="Y7" s="21"/>
      <c r="Z7" s="21"/>
      <c r="AA7" s="21"/>
      <c r="AB7" s="21"/>
      <c r="AC7" s="21"/>
    </row>
    <row r="8" spans="2:29" ht="21" hidden="1" customHeight="1">
      <c r="B8" s="6"/>
      <c r="C8" s="3"/>
      <c r="D8" s="3"/>
      <c r="E8" s="3"/>
      <c r="F8" s="3"/>
      <c r="G8" s="3"/>
      <c r="H8" s="3"/>
      <c r="I8" s="2"/>
      <c r="J8" s="3"/>
      <c r="K8" s="3"/>
      <c r="L8" s="21"/>
      <c r="M8" s="21"/>
      <c r="N8" s="21"/>
      <c r="O8" s="21"/>
      <c r="P8" s="21"/>
      <c r="Q8" s="21"/>
      <c r="R8" s="21"/>
      <c r="S8" s="21"/>
      <c r="T8" s="21"/>
      <c r="U8" s="21"/>
      <c r="V8" s="21"/>
      <c r="W8" s="21"/>
      <c r="X8" s="21"/>
      <c r="Y8" s="21"/>
      <c r="Z8" s="21"/>
      <c r="AA8" s="21"/>
      <c r="AB8" s="21"/>
      <c r="AC8" s="21"/>
    </row>
    <row r="9" spans="2:29" ht="21" hidden="1" customHeight="1">
      <c r="B9" s="6"/>
      <c r="C9" s="3"/>
      <c r="D9" s="3"/>
      <c r="E9" s="3"/>
      <c r="F9" s="3"/>
      <c r="G9" s="3"/>
      <c r="H9" s="3"/>
      <c r="I9" s="2"/>
      <c r="J9" s="3"/>
      <c r="K9" s="3"/>
      <c r="L9" s="21"/>
      <c r="M9" s="21"/>
      <c r="N9" s="21"/>
      <c r="O9" s="21"/>
      <c r="P9" s="21"/>
      <c r="Q9" s="21"/>
      <c r="R9" s="21"/>
      <c r="S9" s="21"/>
      <c r="T9" s="21"/>
      <c r="U9" s="21"/>
      <c r="V9" s="21"/>
      <c r="W9" s="21"/>
      <c r="X9" s="21"/>
      <c r="Y9" s="21"/>
      <c r="Z9" s="21"/>
      <c r="AA9" s="21"/>
      <c r="AB9" s="21"/>
      <c r="AC9" s="21"/>
    </row>
    <row r="10" spans="2:29" ht="21" hidden="1" customHeight="1">
      <c r="B10" s="6"/>
      <c r="C10" s="3"/>
      <c r="D10" s="3"/>
      <c r="E10" s="3"/>
      <c r="F10" s="3"/>
      <c r="G10" s="3"/>
      <c r="H10" s="3"/>
      <c r="I10" s="2"/>
      <c r="J10" s="3"/>
      <c r="K10" s="3"/>
      <c r="L10" s="21"/>
      <c r="M10" s="21"/>
      <c r="N10" s="21"/>
      <c r="O10" s="21"/>
      <c r="P10" s="21"/>
      <c r="Q10" s="21"/>
      <c r="R10" s="21"/>
      <c r="S10" s="21"/>
      <c r="T10" s="21"/>
      <c r="U10" s="21"/>
      <c r="V10" s="21"/>
      <c r="W10" s="21"/>
      <c r="X10" s="21"/>
      <c r="Y10" s="21"/>
      <c r="Z10" s="21"/>
      <c r="AA10" s="21"/>
      <c r="AB10" s="21"/>
      <c r="AC10" s="21"/>
    </row>
    <row r="11" spans="2:29" ht="21" hidden="1" customHeight="1">
      <c r="B11" s="6"/>
      <c r="C11" s="3"/>
      <c r="D11" s="3"/>
      <c r="E11" s="3"/>
      <c r="F11" s="3"/>
      <c r="G11" s="3"/>
      <c r="H11" s="3"/>
      <c r="I11" s="2"/>
      <c r="J11" s="3"/>
      <c r="K11" s="3"/>
      <c r="L11" s="21"/>
      <c r="M11" s="21"/>
      <c r="N11" s="21"/>
      <c r="O11" s="21"/>
      <c r="P11" s="21"/>
      <c r="Q11" s="21"/>
      <c r="R11" s="21"/>
      <c r="S11" s="21"/>
      <c r="T11" s="21"/>
      <c r="U11" s="21"/>
      <c r="V11" s="21"/>
      <c r="W11" s="21"/>
      <c r="X11" s="21"/>
      <c r="Y11" s="21"/>
      <c r="Z11" s="21"/>
      <c r="AA11" s="21"/>
      <c r="AB11" s="21"/>
      <c r="AC11" s="21"/>
    </row>
    <row r="12" spans="2:29" ht="21" hidden="1" customHeight="1">
      <c r="B12" s="6"/>
      <c r="C12" s="3"/>
      <c r="D12" s="3"/>
      <c r="E12" s="3"/>
      <c r="F12" s="3"/>
      <c r="G12" s="3"/>
      <c r="H12" s="3"/>
      <c r="I12" s="2"/>
      <c r="J12" s="3"/>
      <c r="K12" s="3"/>
      <c r="L12" s="21"/>
      <c r="M12" s="21"/>
      <c r="N12" s="21"/>
      <c r="O12" s="21"/>
      <c r="P12" s="21"/>
      <c r="Q12" s="21"/>
      <c r="R12" s="21"/>
      <c r="S12" s="21"/>
      <c r="T12" s="21"/>
      <c r="U12" s="21"/>
      <c r="V12" s="21"/>
      <c r="W12" s="21"/>
      <c r="X12" s="21"/>
      <c r="Y12" s="21"/>
      <c r="Z12" s="21"/>
      <c r="AA12" s="21"/>
      <c r="AB12" s="21"/>
      <c r="AC12" s="21"/>
    </row>
    <row r="13" spans="2:29" ht="21" hidden="1" customHeight="1">
      <c r="B13" s="6"/>
      <c r="D13" s="2"/>
      <c r="E13" s="2"/>
      <c r="F13" s="2"/>
      <c r="G13" s="2"/>
      <c r="H13" s="2"/>
      <c r="I13" s="2"/>
      <c r="L13" s="10"/>
      <c r="M13" s="10"/>
      <c r="N13" s="10"/>
      <c r="O13" s="23"/>
      <c r="P13" s="10"/>
      <c r="Q13" s="10"/>
      <c r="R13" s="10"/>
      <c r="S13" s="10"/>
      <c r="T13" s="10"/>
      <c r="U13" s="10"/>
      <c r="V13" s="10"/>
      <c r="W13" s="10"/>
      <c r="X13" s="10"/>
      <c r="Y13" s="10"/>
      <c r="Z13" s="10"/>
      <c r="AA13" s="10"/>
      <c r="AB13" s="10"/>
      <c r="AC13" s="10"/>
    </row>
    <row r="14" spans="2:29" ht="21" hidden="1" customHeight="1">
      <c r="B14" s="6"/>
      <c r="C14" s="3"/>
      <c r="D14" s="95"/>
      <c r="E14" s="3"/>
      <c r="F14" s="3"/>
      <c r="G14" s="3"/>
      <c r="H14" s="3"/>
      <c r="I14" s="2"/>
      <c r="J14" s="3"/>
      <c r="K14" s="3"/>
      <c r="L14" s="21"/>
      <c r="M14" s="21"/>
      <c r="N14" s="21"/>
      <c r="O14" s="21"/>
      <c r="P14" s="21"/>
      <c r="Q14" s="21"/>
      <c r="R14" s="21"/>
      <c r="S14" s="21"/>
      <c r="T14" s="21"/>
      <c r="U14" s="21"/>
      <c r="V14" s="21"/>
      <c r="W14" s="21"/>
      <c r="X14" s="21"/>
      <c r="Y14" s="21"/>
      <c r="Z14" s="21"/>
      <c r="AA14" s="21"/>
      <c r="AB14" s="21"/>
      <c r="AC14" s="21"/>
    </row>
    <row r="15" spans="2:29" ht="13.5" hidden="1" customHeight="1">
      <c r="B15" s="6"/>
      <c r="C15" s="2"/>
      <c r="D15" s="2"/>
      <c r="E15" s="2"/>
      <c r="F15" s="2"/>
      <c r="G15" s="2"/>
      <c r="H15" s="2"/>
      <c r="I15" s="2"/>
      <c r="K15" s="10"/>
      <c r="L15" s="10"/>
      <c r="M15" s="10"/>
      <c r="N15" s="23"/>
      <c r="O15" s="10"/>
      <c r="P15" s="10"/>
      <c r="Q15" s="10"/>
      <c r="R15" s="10"/>
      <c r="S15" s="10"/>
      <c r="T15" s="10"/>
      <c r="U15" s="10"/>
      <c r="V15" s="10"/>
      <c r="W15" s="10"/>
      <c r="X15" s="10"/>
      <c r="Y15" s="10"/>
      <c r="Z15" s="10"/>
      <c r="AA15" s="10"/>
      <c r="AB15" s="10"/>
    </row>
    <row r="16" spans="2:29" ht="13.5" hidden="1" customHeight="1">
      <c r="B16" s="6"/>
      <c r="C16" s="2"/>
      <c r="D16" s="2"/>
      <c r="E16" s="2"/>
      <c r="F16" s="2"/>
      <c r="G16" s="2"/>
      <c r="H16" s="2"/>
      <c r="I16" s="2"/>
      <c r="K16" s="10"/>
      <c r="L16" s="10"/>
      <c r="M16" s="10"/>
      <c r="N16" s="23"/>
      <c r="O16" s="10"/>
      <c r="P16" s="10"/>
      <c r="Q16" s="10"/>
      <c r="R16" s="10"/>
      <c r="S16" s="10"/>
      <c r="T16" s="10"/>
      <c r="U16" s="10"/>
      <c r="V16" s="10"/>
      <c r="W16" s="10"/>
      <c r="X16" s="10"/>
      <c r="Y16" s="10"/>
      <c r="Z16" s="10"/>
      <c r="AA16" s="10"/>
      <c r="AB16" s="10"/>
    </row>
    <row r="17" spans="2:29" ht="24" customHeight="1">
      <c r="B17" s="25" t="s">
        <v>2380</v>
      </c>
      <c r="C17" s="6"/>
      <c r="D17" s="6"/>
      <c r="E17" s="6"/>
      <c r="F17" s="6"/>
      <c r="G17" s="6"/>
      <c r="H17" s="6"/>
      <c r="I17" s="6"/>
      <c r="J17" s="6"/>
      <c r="K17" s="6"/>
      <c r="L17" s="6"/>
      <c r="M17" s="10"/>
      <c r="N17" s="10"/>
      <c r="O17" s="10"/>
      <c r="P17" s="10"/>
      <c r="Q17" s="10"/>
      <c r="R17" s="10"/>
      <c r="S17" s="10"/>
      <c r="T17" s="10"/>
      <c r="U17" s="10"/>
      <c r="V17" s="10"/>
      <c r="W17" s="10"/>
      <c r="X17" s="10"/>
      <c r="Y17" s="10"/>
      <c r="Z17" s="10"/>
      <c r="AA17" s="10"/>
      <c r="AB17" s="10"/>
    </row>
    <row r="18" spans="2:29" ht="14.4">
      <c r="B18" s="24"/>
      <c r="C18" s="11" t="s">
        <v>2628</v>
      </c>
      <c r="D18" s="578"/>
      <c r="E18" s="578"/>
      <c r="F18" s="578"/>
      <c r="G18" s="578"/>
      <c r="H18" s="578"/>
      <c r="I18" s="578"/>
      <c r="J18" s="578"/>
      <c r="K18" s="578"/>
      <c r="L18" s="578"/>
      <c r="M18" s="466"/>
      <c r="N18" s="466"/>
      <c r="O18" s="466"/>
      <c r="P18" s="466"/>
      <c r="Q18" s="466"/>
      <c r="R18" s="466"/>
      <c r="S18" s="466"/>
      <c r="T18" s="466"/>
      <c r="U18" s="466"/>
      <c r="V18" s="466"/>
      <c r="W18" s="466"/>
      <c r="X18" s="466"/>
      <c r="Y18" s="466"/>
      <c r="Z18" s="466"/>
      <c r="AA18" s="466"/>
      <c r="AB18" s="466"/>
      <c r="AC18" s="466"/>
    </row>
    <row r="19" spans="2:29" ht="14.4">
      <c r="B19" s="24"/>
      <c r="D19" s="94" t="s">
        <v>2629</v>
      </c>
      <c r="E19" s="578"/>
      <c r="F19" s="578"/>
      <c r="G19" s="578"/>
      <c r="H19" s="578"/>
      <c r="I19" s="578"/>
      <c r="J19" s="578"/>
      <c r="K19" s="578"/>
      <c r="L19" s="578"/>
      <c r="M19" s="466"/>
      <c r="N19" s="466"/>
      <c r="O19" s="466"/>
      <c r="P19" s="466"/>
      <c r="Q19" s="466"/>
      <c r="R19" s="466"/>
      <c r="S19" s="466"/>
      <c r="T19" s="466"/>
      <c r="U19" s="466"/>
      <c r="V19" s="466"/>
      <c r="W19" s="466"/>
      <c r="X19" s="466"/>
      <c r="Y19" s="466"/>
      <c r="Z19" s="466"/>
      <c r="AA19" s="466"/>
      <c r="AB19" s="466"/>
      <c r="AC19" s="466"/>
    </row>
    <row r="20" spans="2:29" ht="14.4">
      <c r="B20" s="24"/>
      <c r="C20" s="94"/>
      <c r="D20" s="94" t="s">
        <v>2630</v>
      </c>
      <c r="E20" s="578"/>
      <c r="F20" s="578"/>
      <c r="G20" s="578"/>
      <c r="H20" s="578"/>
      <c r="I20" s="578"/>
      <c r="J20" s="578"/>
      <c r="K20" s="578"/>
      <c r="L20" s="578"/>
      <c r="M20" s="466"/>
      <c r="N20" s="466"/>
      <c r="O20" s="466"/>
      <c r="P20" s="466"/>
      <c r="Q20" s="466"/>
      <c r="R20" s="466"/>
      <c r="S20" s="466"/>
      <c r="T20" s="466"/>
      <c r="U20" s="466"/>
      <c r="V20" s="466"/>
      <c r="W20" s="466"/>
      <c r="X20" s="466"/>
      <c r="Y20" s="466"/>
      <c r="Z20" s="466"/>
      <c r="AA20" s="466"/>
      <c r="AB20" s="466"/>
      <c r="AC20" s="466"/>
    </row>
    <row r="21" spans="2:29" ht="14.4">
      <c r="B21" s="24"/>
      <c r="C21" s="11" t="s">
        <v>2631</v>
      </c>
      <c r="D21" s="578"/>
      <c r="E21" s="578"/>
      <c r="F21" s="578"/>
      <c r="G21" s="578"/>
      <c r="H21" s="578"/>
      <c r="I21" s="578"/>
      <c r="J21" s="578"/>
      <c r="K21" s="578"/>
      <c r="L21" s="578"/>
      <c r="M21" s="466"/>
      <c r="N21" s="466"/>
      <c r="O21" s="466"/>
      <c r="P21" s="466"/>
      <c r="Q21" s="466"/>
      <c r="R21" s="466"/>
      <c r="S21" s="466"/>
      <c r="T21" s="466"/>
      <c r="U21" s="466"/>
      <c r="V21" s="466"/>
      <c r="W21" s="466"/>
      <c r="X21" s="466"/>
      <c r="Y21" s="466"/>
      <c r="Z21" s="466"/>
      <c r="AA21" s="466"/>
      <c r="AB21" s="466"/>
      <c r="AC21" s="466"/>
    </row>
    <row r="22" spans="2:29" ht="13.5" customHeight="1">
      <c r="B22" s="24"/>
      <c r="C22" s="94"/>
      <c r="D22" s="94" t="s">
        <v>2632</v>
      </c>
      <c r="E22" s="578"/>
      <c r="F22" s="578"/>
      <c r="G22" s="578"/>
      <c r="H22" s="578"/>
      <c r="I22" s="578"/>
      <c r="J22" s="578"/>
      <c r="K22" s="578"/>
      <c r="L22" s="578"/>
      <c r="M22" s="466"/>
      <c r="N22" s="466"/>
      <c r="O22" s="466"/>
      <c r="P22" s="466"/>
      <c r="Q22" s="466"/>
      <c r="R22" s="466"/>
      <c r="S22" s="466"/>
      <c r="T22" s="466"/>
      <c r="U22" s="466"/>
      <c r="V22" s="466"/>
      <c r="W22" s="466"/>
      <c r="X22" s="466"/>
      <c r="Y22" s="466"/>
      <c r="Z22" s="466"/>
      <c r="AA22" s="466"/>
      <c r="AB22" s="466"/>
      <c r="AC22" s="466"/>
    </row>
    <row r="23" spans="2:29" ht="21" customHeight="1">
      <c r="B23" s="10"/>
      <c r="C23" s="11" t="s">
        <v>2688</v>
      </c>
      <c r="D23" s="10"/>
      <c r="E23" s="10"/>
      <c r="F23" s="10"/>
      <c r="G23" s="10"/>
      <c r="H23" s="10"/>
      <c r="I23" s="10"/>
      <c r="J23" s="10"/>
      <c r="K23" s="10"/>
      <c r="L23" s="10"/>
      <c r="M23" s="10"/>
      <c r="N23" s="10"/>
      <c r="O23" s="10"/>
      <c r="P23" s="10"/>
      <c r="Q23" s="10"/>
      <c r="R23" s="10"/>
      <c r="S23" s="10"/>
      <c r="T23" s="10"/>
      <c r="U23" s="10"/>
      <c r="V23" s="10"/>
      <c r="W23" s="10"/>
      <c r="X23" s="10"/>
      <c r="Y23" s="10"/>
      <c r="Z23" s="10"/>
      <c r="AA23" s="10"/>
      <c r="AB23" s="10"/>
    </row>
    <row r="24" spans="2:29" ht="18" customHeight="1">
      <c r="B24" s="10"/>
      <c r="C24" s="10"/>
      <c r="D24" s="605" t="s">
        <v>2689</v>
      </c>
      <c r="E24" s="606"/>
      <c r="F24" s="606"/>
      <c r="G24" s="606"/>
      <c r="H24" s="606"/>
      <c r="I24" s="606"/>
      <c r="J24" s="606"/>
      <c r="K24" s="606"/>
      <c r="L24" s="606"/>
      <c r="M24" s="606"/>
      <c r="N24" s="606"/>
      <c r="O24" s="606"/>
      <c r="P24" s="606"/>
      <c r="Q24" s="606"/>
      <c r="R24" s="606"/>
      <c r="S24" s="606"/>
      <c r="T24" s="606"/>
      <c r="U24" s="606"/>
      <c r="V24" s="606"/>
      <c r="W24" s="606"/>
      <c r="X24" s="606"/>
      <c r="Y24" s="606"/>
      <c r="Z24" s="606"/>
      <c r="AA24" s="606"/>
    </row>
    <row r="25" spans="2:29" ht="5.25" customHeight="1">
      <c r="B25" s="10"/>
      <c r="C25" s="10"/>
      <c r="E25" s="8"/>
      <c r="F25" s="3"/>
      <c r="AB25" s="10"/>
    </row>
    <row r="26" spans="2:29" ht="21" customHeight="1">
      <c r="B26" s="10"/>
      <c r="C26" s="10"/>
      <c r="E26" s="287"/>
      <c r="F26" s="3" t="s">
        <v>47</v>
      </c>
      <c r="AB26" s="10"/>
    </row>
    <row r="27" spans="2:29" ht="5.25" customHeight="1">
      <c r="B27" s="10"/>
      <c r="C27" s="10"/>
      <c r="E27" s="288"/>
      <c r="F27" s="3"/>
      <c r="AB27" s="10"/>
    </row>
    <row r="28" spans="2:29" ht="21" customHeight="1">
      <c r="B28" s="10"/>
      <c r="C28" s="10"/>
      <c r="E28" s="289"/>
      <c r="F28" s="290" t="s">
        <v>48</v>
      </c>
      <c r="G28" s="286"/>
      <c r="H28" s="286"/>
      <c r="I28" s="286"/>
      <c r="J28" s="286"/>
      <c r="K28" s="286"/>
      <c r="L28" s="286"/>
      <c r="M28" s="286"/>
      <c r="N28" s="286"/>
      <c r="O28" s="286"/>
      <c r="P28" s="286"/>
      <c r="Q28" s="286"/>
      <c r="R28" s="286"/>
      <c r="S28" s="286"/>
      <c r="T28" s="286"/>
      <c r="U28" s="286"/>
      <c r="V28" s="286"/>
      <c r="W28" s="286"/>
      <c r="X28" s="286"/>
      <c r="Y28" s="286"/>
      <c r="Z28" s="286"/>
      <c r="AA28" s="286"/>
      <c r="AB28" s="28"/>
    </row>
    <row r="29" spans="2:29" ht="5.25" customHeight="1">
      <c r="B29" s="10"/>
      <c r="C29" s="10"/>
      <c r="E29" s="288"/>
      <c r="F29" s="3"/>
      <c r="AB29" s="10"/>
    </row>
    <row r="30" spans="2:29" ht="21" customHeight="1">
      <c r="B30" s="10"/>
      <c r="C30" s="10"/>
      <c r="E30" s="291"/>
      <c r="F30" s="3" t="s">
        <v>49</v>
      </c>
      <c r="G30" s="286"/>
      <c r="H30" s="286"/>
      <c r="I30" s="286"/>
      <c r="J30" s="286"/>
      <c r="K30" s="286"/>
      <c r="L30" s="286"/>
      <c r="M30" s="286"/>
      <c r="N30" s="286"/>
      <c r="O30" s="286"/>
      <c r="P30" s="286"/>
      <c r="Q30" s="286"/>
      <c r="R30" s="286"/>
      <c r="S30" s="286"/>
      <c r="T30" s="286"/>
      <c r="U30" s="286"/>
      <c r="V30" s="286"/>
      <c r="W30" s="286"/>
      <c r="X30" s="286"/>
      <c r="Y30" s="286"/>
      <c r="Z30" s="286"/>
      <c r="AA30" s="286"/>
      <c r="AB30" s="28"/>
    </row>
    <row r="31" spans="2:29" ht="5.25" customHeight="1">
      <c r="B31" s="10"/>
      <c r="C31" s="10"/>
      <c r="E31" s="288"/>
      <c r="F31" s="3"/>
      <c r="G31" s="286"/>
      <c r="H31" s="286"/>
      <c r="I31" s="286"/>
      <c r="J31" s="286"/>
      <c r="K31" s="286"/>
      <c r="L31" s="286"/>
      <c r="M31" s="286"/>
      <c r="N31" s="286"/>
      <c r="O31" s="286"/>
      <c r="P31" s="286"/>
      <c r="Q31" s="286"/>
      <c r="R31" s="286"/>
      <c r="S31" s="286"/>
      <c r="T31" s="286"/>
      <c r="U31" s="286"/>
      <c r="V31" s="286"/>
      <c r="W31" s="286"/>
      <c r="X31" s="286"/>
      <c r="Y31" s="286"/>
      <c r="Z31" s="286"/>
      <c r="AA31" s="286"/>
      <c r="AB31" s="28"/>
    </row>
    <row r="32" spans="2:29" ht="21" customHeight="1">
      <c r="B32" s="10"/>
      <c r="C32" s="10"/>
      <c r="E32" s="292"/>
      <c r="F32" s="1" t="s">
        <v>2381</v>
      </c>
      <c r="AB32" s="10"/>
    </row>
    <row r="33" spans="2:28" ht="14.25" customHeight="1">
      <c r="B33" s="10"/>
      <c r="C33" s="10"/>
      <c r="AB33" s="10"/>
    </row>
    <row r="34" spans="2:28" ht="14.25" customHeight="1"/>
    <row r="35" spans="2:28" ht="54.75" customHeight="1">
      <c r="B35" s="601" t="s">
        <v>2636</v>
      </c>
      <c r="C35" s="602"/>
      <c r="D35" s="602"/>
      <c r="E35" s="602"/>
      <c r="F35" s="602"/>
      <c r="G35" s="602"/>
      <c r="H35" s="602"/>
      <c r="I35" s="602"/>
      <c r="J35" s="602"/>
      <c r="K35" s="602"/>
      <c r="L35" s="602"/>
      <c r="M35" s="602"/>
      <c r="N35" s="602"/>
      <c r="O35" s="602"/>
      <c r="P35" s="602"/>
      <c r="Q35" s="602"/>
      <c r="R35" s="602"/>
      <c r="S35" s="602"/>
      <c r="T35" s="602"/>
      <c r="U35" s="602"/>
      <c r="V35" s="602"/>
      <c r="W35" s="602"/>
      <c r="X35" s="602"/>
      <c r="Y35" s="602"/>
      <c r="Z35" s="602"/>
      <c r="AA35" s="602"/>
      <c r="AB35" s="602"/>
    </row>
    <row r="36" spans="2:28" ht="14.25" customHeight="1"/>
    <row r="37" spans="2:28" ht="14.25" customHeight="1"/>
    <row r="38" spans="2:28" ht="23.25" customHeight="1">
      <c r="B38" s="27" t="s">
        <v>2633</v>
      </c>
      <c r="C38" s="6"/>
      <c r="D38" s="6"/>
      <c r="E38" s="10"/>
      <c r="F38" s="10"/>
      <c r="G38" s="10"/>
      <c r="H38" s="10"/>
      <c r="I38" s="10"/>
      <c r="J38" s="10"/>
      <c r="K38" s="10"/>
      <c r="L38" s="10"/>
      <c r="M38" s="10"/>
      <c r="N38" s="10"/>
      <c r="O38" s="10"/>
      <c r="P38" s="10"/>
      <c r="Q38" s="10"/>
      <c r="R38" s="10"/>
      <c r="S38" s="10"/>
      <c r="T38" s="10"/>
      <c r="U38" s="10"/>
      <c r="V38" s="10"/>
      <c r="W38" s="10"/>
      <c r="X38" s="10"/>
      <c r="Y38" s="10"/>
      <c r="Z38" s="10"/>
      <c r="AA38" s="10"/>
      <c r="AB38" s="10"/>
    </row>
    <row r="39" spans="2:28" ht="21" customHeight="1">
      <c r="B39" s="24"/>
      <c r="C39" s="10"/>
      <c r="D39" s="603" t="s">
        <v>2634</v>
      </c>
      <c r="E39" s="603"/>
      <c r="F39" s="603"/>
      <c r="G39" s="603"/>
      <c r="H39" s="603"/>
      <c r="I39" s="603"/>
      <c r="J39" s="603"/>
      <c r="K39" s="603"/>
      <c r="L39" s="603"/>
      <c r="M39" s="603"/>
      <c r="N39" s="603"/>
      <c r="O39" s="603"/>
      <c r="P39" s="603"/>
      <c r="Q39" s="603"/>
      <c r="R39" s="603"/>
      <c r="S39" s="603"/>
      <c r="T39" s="603"/>
      <c r="U39" s="603"/>
      <c r="V39" s="603"/>
      <c r="W39" s="603"/>
      <c r="X39" s="603"/>
      <c r="Y39" s="603"/>
      <c r="Z39" s="603"/>
      <c r="AA39" s="603"/>
      <c r="AB39" s="19"/>
    </row>
    <row r="40" spans="2:28" ht="14.25" customHeight="1">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row>
    <row r="41" spans="2:28" ht="14.25" customHeight="1">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row>
    <row r="42" spans="2:28" ht="24" customHeight="1">
      <c r="B42" s="26" t="s">
        <v>50</v>
      </c>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row>
    <row r="43" spans="2:28" ht="21" customHeight="1">
      <c r="B43" s="10"/>
      <c r="C43" s="10"/>
      <c r="D43" s="600" t="s">
        <v>54</v>
      </c>
      <c r="E43" s="600"/>
      <c r="F43" s="600"/>
      <c r="G43" s="600"/>
      <c r="H43" s="600"/>
      <c r="I43" s="600"/>
      <c r="J43" s="600"/>
      <c r="K43" s="600"/>
      <c r="L43" s="600"/>
      <c r="M43" s="600"/>
      <c r="N43" s="600"/>
      <c r="O43" s="600"/>
      <c r="P43" s="600"/>
      <c r="Q43" s="600"/>
      <c r="R43" s="600"/>
      <c r="S43" s="600"/>
      <c r="T43" s="600"/>
      <c r="U43" s="600"/>
      <c r="V43" s="600"/>
      <c r="W43" s="600"/>
      <c r="X43" s="600"/>
      <c r="Y43" s="600"/>
      <c r="Z43" s="600"/>
      <c r="AA43" s="600"/>
      <c r="AB43" s="10"/>
    </row>
    <row r="44" spans="2:28" ht="21" customHeight="1">
      <c r="B44" s="10"/>
      <c r="C44" s="10"/>
      <c r="D44" s="604" t="s">
        <v>53</v>
      </c>
      <c r="E44" s="604"/>
      <c r="F44" s="604"/>
      <c r="G44" s="604"/>
      <c r="H44" s="604"/>
      <c r="I44" s="604"/>
      <c r="J44" s="604"/>
      <c r="K44" s="604"/>
      <c r="L44" s="604"/>
      <c r="M44" s="604"/>
      <c r="N44" s="604"/>
      <c r="O44" s="604"/>
      <c r="P44" s="604"/>
      <c r="Q44" s="604"/>
      <c r="R44" s="604"/>
      <c r="S44" s="604"/>
      <c r="T44" s="604"/>
      <c r="U44" s="604"/>
      <c r="V44" s="604"/>
      <c r="W44" s="604"/>
      <c r="X44" s="604"/>
      <c r="Y44" s="604"/>
      <c r="Z44" s="604"/>
      <c r="AA44" s="604"/>
      <c r="AB44" s="10"/>
    </row>
    <row r="45" spans="2:28" ht="21" customHeight="1">
      <c r="B45" s="10"/>
      <c r="C45" s="10"/>
      <c r="D45" s="29"/>
      <c r="E45" s="29"/>
      <c r="F45" s="29"/>
      <c r="G45" s="29"/>
      <c r="H45" s="29"/>
      <c r="I45" s="29"/>
      <c r="J45" s="29"/>
      <c r="K45" s="29"/>
      <c r="L45" s="29"/>
      <c r="M45" s="29"/>
      <c r="N45" s="29"/>
      <c r="O45" s="29"/>
      <c r="P45" s="29"/>
      <c r="Q45" s="29"/>
      <c r="R45" s="29"/>
      <c r="S45" s="29"/>
      <c r="T45" s="29"/>
      <c r="U45" s="29"/>
      <c r="V45" s="29"/>
      <c r="W45" s="29"/>
      <c r="X45" s="29"/>
      <c r="Y45" s="29"/>
      <c r="Z45" s="29"/>
      <c r="AA45" s="29"/>
      <c r="AB45" s="10"/>
    </row>
    <row r="46" spans="2:28" ht="21" customHeight="1">
      <c r="B46" s="10"/>
      <c r="C46" s="10" t="s">
        <v>55</v>
      </c>
      <c r="D46" s="29"/>
      <c r="E46" s="29"/>
      <c r="F46" s="29"/>
      <c r="G46" s="29"/>
      <c r="H46" s="29"/>
      <c r="I46" s="29"/>
      <c r="J46" s="29"/>
      <c r="K46" s="29"/>
      <c r="L46" s="29"/>
      <c r="M46" s="29"/>
      <c r="N46" s="29"/>
      <c r="O46" s="29"/>
      <c r="P46" s="29"/>
      <c r="Q46" s="29"/>
      <c r="R46" s="29"/>
      <c r="S46" s="29"/>
      <c r="T46" s="29"/>
      <c r="U46" s="29"/>
      <c r="V46" s="29"/>
      <c r="W46" s="29"/>
      <c r="X46" s="29"/>
      <c r="Y46" s="29"/>
      <c r="Z46" s="29"/>
      <c r="AA46" s="29"/>
      <c r="AB46" s="10"/>
    </row>
    <row r="47" spans="2:28" ht="24" customHeight="1">
      <c r="B47" s="10"/>
      <c r="C47" s="10"/>
      <c r="D47" s="600" t="s">
        <v>51</v>
      </c>
      <c r="E47" s="600"/>
      <c r="F47" s="600"/>
      <c r="G47" s="600"/>
      <c r="H47" s="600"/>
      <c r="I47" s="600"/>
      <c r="J47" s="600"/>
      <c r="K47" s="600"/>
      <c r="L47" s="600"/>
      <c r="M47" s="600"/>
      <c r="N47" s="600"/>
      <c r="O47" s="600"/>
      <c r="P47" s="600"/>
      <c r="Q47" s="600"/>
      <c r="R47" s="600"/>
      <c r="S47" s="600"/>
      <c r="T47" s="600"/>
      <c r="U47" s="600"/>
      <c r="V47" s="600"/>
      <c r="W47" s="600"/>
      <c r="X47" s="600"/>
      <c r="Y47" s="600"/>
      <c r="Z47" s="600"/>
      <c r="AA47" s="600"/>
      <c r="AB47" s="10"/>
    </row>
    <row r="48" spans="2:28" ht="24" customHeight="1">
      <c r="B48" s="10"/>
      <c r="C48" s="10"/>
      <c r="D48" s="603" t="s">
        <v>52</v>
      </c>
      <c r="E48" s="603"/>
      <c r="F48" s="603"/>
      <c r="G48" s="603"/>
      <c r="H48" s="603"/>
      <c r="I48" s="603"/>
      <c r="J48" s="603"/>
      <c r="K48" s="603"/>
      <c r="L48" s="603"/>
      <c r="M48" s="603"/>
      <c r="N48" s="603"/>
      <c r="O48" s="603"/>
      <c r="P48" s="603"/>
      <c r="Q48" s="603"/>
      <c r="R48" s="603"/>
      <c r="S48" s="603"/>
      <c r="T48" s="603"/>
      <c r="U48" s="603"/>
      <c r="V48" s="603"/>
      <c r="W48" s="603"/>
      <c r="X48" s="603"/>
      <c r="Y48" s="603"/>
      <c r="Z48" s="603"/>
      <c r="AA48" s="603"/>
      <c r="AB48" s="19"/>
    </row>
    <row r="49" spans="2:28" ht="14.25" customHeight="1">
      <c r="B49" s="10"/>
      <c r="C49" s="10"/>
      <c r="AB49" s="10"/>
    </row>
    <row r="50" spans="2:28" ht="21" customHeight="1">
      <c r="B50" s="10"/>
      <c r="C50" s="10"/>
      <c r="D50" s="1" t="s">
        <v>45</v>
      </c>
      <c r="AB50" s="10"/>
    </row>
    <row r="51" spans="2:28" ht="14.25" customHeight="1">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row>
    <row r="52" spans="2:28" ht="14.4">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row>
    <row r="53" spans="2:28" ht="14.4">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row>
    <row r="54" spans="2:28" ht="14.4">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row>
    <row r="55" spans="2:28" ht="14.4">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row>
    <row r="56" spans="2:28" ht="14.4">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row>
    <row r="57" spans="2:28" ht="14.4">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row>
    <row r="58" spans="2:28" ht="14.4">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row>
    <row r="59" spans="2:28" ht="14.4">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row>
    <row r="60" spans="2:28" ht="14.4">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row>
    <row r="61" spans="2:28" ht="14.4">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row>
    <row r="62" spans="2:28" ht="14.4">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row>
    <row r="63" spans="2:28" ht="14.4">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row>
    <row r="64" spans="2:28" ht="14.4">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row>
    <row r="65" spans="2:28" ht="14.4">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row>
    <row r="66" spans="2:28" ht="14.4">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row>
    <row r="67" spans="2:28" ht="21.75" customHeight="1">
      <c r="B67" s="10"/>
      <c r="C67" s="10"/>
      <c r="D67" s="10"/>
      <c r="F67" s="10"/>
      <c r="G67" s="10"/>
      <c r="H67" s="10"/>
      <c r="I67" s="10"/>
      <c r="J67" s="10"/>
      <c r="K67" s="10"/>
      <c r="L67" s="10"/>
      <c r="M67" s="10"/>
      <c r="N67" s="10"/>
      <c r="O67" s="10"/>
      <c r="P67" s="10"/>
      <c r="Q67" s="10"/>
      <c r="R67" s="10"/>
      <c r="S67" s="10"/>
      <c r="T67" s="10"/>
      <c r="U67" s="10"/>
      <c r="V67" s="10"/>
      <c r="W67" s="10"/>
      <c r="X67" s="10"/>
      <c r="Y67" s="10"/>
      <c r="Z67" s="10"/>
      <c r="AA67" s="10"/>
      <c r="AB67" s="10"/>
    </row>
    <row r="68" spans="2:28" ht="21.75" customHeight="1">
      <c r="B68" s="10"/>
      <c r="C68" s="10"/>
      <c r="D68" s="10"/>
      <c r="F68" s="10"/>
      <c r="G68" s="10"/>
      <c r="H68" s="10"/>
      <c r="I68" s="10"/>
      <c r="J68" s="10"/>
      <c r="K68" s="10"/>
      <c r="L68" s="10"/>
      <c r="M68" s="10"/>
      <c r="N68" s="10"/>
      <c r="O68" s="10"/>
      <c r="P68" s="10"/>
      <c r="Q68" s="10"/>
      <c r="R68" s="10"/>
      <c r="S68" s="10"/>
      <c r="T68" s="10"/>
      <c r="U68" s="10"/>
      <c r="V68" s="10"/>
      <c r="W68" s="10"/>
      <c r="X68" s="10"/>
      <c r="Y68" s="10"/>
      <c r="Z68" s="10"/>
      <c r="AA68" s="10"/>
      <c r="AB68" s="10"/>
    </row>
    <row r="69" spans="2:28" ht="14.4">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2:28" ht="14.4">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row>
    <row r="71" spans="2:28" ht="18" customHeight="1">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row>
  </sheetData>
  <sheetProtection algorithmName="SHA-512" hashValue="Do+lbtNk8+9oofHr/dr2TcI02RPWfH0pguiLrXQClT48y1RNhtuxt0rTcmkDofhdNkC6B+/yYt6k9mCvvUftkA==" saltValue="4HQxf1oY2ZjTI8GsqMXfoQ==" spinCount="100000" sheet="1" selectLockedCells="1"/>
  <mergeCells count="8">
    <mergeCell ref="D43:AA43"/>
    <mergeCell ref="D47:AA47"/>
    <mergeCell ref="B2:AB2"/>
    <mergeCell ref="D48:AA48"/>
    <mergeCell ref="B35:AB35"/>
    <mergeCell ref="D39:AA39"/>
    <mergeCell ref="D44:AA44"/>
    <mergeCell ref="D24:AA24"/>
  </mergeCells>
  <phoneticPr fontId="15"/>
  <pageMargins left="0.70866141732283472" right="0.70866141732283472" top="0.74803149606299213" bottom="0.74803149606299213" header="0.31496062992125984" footer="0.31496062992125984"/>
  <pageSetup paperSize="9" orientation="portrait" blackAndWhite="1" r:id="rId1"/>
  <rowBreaks count="1" manualBreakCount="1">
    <brk id="34" max="2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41">
    <tabColor rgb="FFFFFF00"/>
  </sheetPr>
  <dimension ref="B1:AH42"/>
  <sheetViews>
    <sheetView showZeros="0" view="pageBreakPreview" zoomScaleNormal="100" zoomScaleSheetLayoutView="100" workbookViewId="0">
      <selection activeCell="R10" sqref="R10:U10"/>
    </sheetView>
  </sheetViews>
  <sheetFormatPr defaultRowHeight="13.2"/>
  <cols>
    <col min="1" max="2" width="1.6640625" style="127" customWidth="1"/>
    <col min="3" max="3" width="1.109375" style="127" customWidth="1"/>
    <col min="4" max="4" width="5.6640625" style="127" customWidth="1"/>
    <col min="5" max="5" width="3.6640625" style="127" customWidth="1"/>
    <col min="6" max="6" width="2.6640625" style="127" customWidth="1"/>
    <col min="7" max="7" width="3.6640625" style="127" customWidth="1"/>
    <col min="8" max="8" width="2.6640625" style="127" customWidth="1"/>
    <col min="9" max="9" width="3.6640625" style="127" customWidth="1"/>
    <col min="10" max="10" width="4.6640625" style="127" customWidth="1"/>
    <col min="11" max="11" width="1.21875" style="127" customWidth="1"/>
    <col min="12" max="13" width="4.109375" style="127" customWidth="1"/>
    <col min="14" max="15" width="3.6640625" style="127" customWidth="1"/>
    <col min="16" max="17" width="3.88671875" style="127" customWidth="1"/>
    <col min="18" max="19" width="3.109375" style="127" customWidth="1"/>
    <col min="20" max="20" width="4.109375" style="127" customWidth="1"/>
    <col min="21" max="22" width="3.6640625" style="127" customWidth="1"/>
    <col min="23" max="26" width="3.6640625" style="128" customWidth="1"/>
    <col min="27" max="28" width="1.6640625" style="128" customWidth="1"/>
    <col min="29" max="29" width="2.109375" style="128" customWidth="1"/>
    <col min="30" max="30" width="7.21875" style="127" hidden="1" customWidth="1"/>
    <col min="31" max="51" width="0" style="127" hidden="1" customWidth="1"/>
    <col min="52" max="260" width="8.88671875" style="127"/>
    <col min="261" max="261" width="2.44140625" style="127" customWidth="1"/>
    <col min="262" max="262" width="2.33203125" style="127" customWidth="1"/>
    <col min="263" max="263" width="1.109375" style="127" customWidth="1"/>
    <col min="264" max="264" width="22.6640625" style="127" customWidth="1"/>
    <col min="265" max="265" width="1.21875" style="127" customWidth="1"/>
    <col min="266" max="267" width="11.77734375" style="127" customWidth="1"/>
    <col min="268" max="268" width="1.77734375" style="127" customWidth="1"/>
    <col min="269" max="269" width="6.88671875" style="127" customWidth="1"/>
    <col min="270" max="270" width="4.44140625" style="127" customWidth="1"/>
    <col min="271" max="271" width="3.6640625" style="127" customWidth="1"/>
    <col min="272" max="272" width="0.77734375" style="127" customWidth="1"/>
    <col min="273" max="273" width="3.33203125" style="127" customWidth="1"/>
    <col min="274" max="274" width="3.6640625" style="127" customWidth="1"/>
    <col min="275" max="275" width="3" style="127" customWidth="1"/>
    <col min="276" max="276" width="3.6640625" style="127" customWidth="1"/>
    <col min="277" max="277" width="3.109375" style="127" customWidth="1"/>
    <col min="278" max="278" width="1.88671875" style="127" customWidth="1"/>
    <col min="279" max="280" width="2.21875" style="127" customWidth="1"/>
    <col min="281" max="281" width="7.21875" style="127" customWidth="1"/>
    <col min="282" max="516" width="8.88671875" style="127"/>
    <col min="517" max="517" width="2.44140625" style="127" customWidth="1"/>
    <col min="518" max="518" width="2.33203125" style="127" customWidth="1"/>
    <col min="519" max="519" width="1.109375" style="127" customWidth="1"/>
    <col min="520" max="520" width="22.6640625" style="127" customWidth="1"/>
    <col min="521" max="521" width="1.21875" style="127" customWidth="1"/>
    <col min="522" max="523" width="11.77734375" style="127" customWidth="1"/>
    <col min="524" max="524" width="1.77734375" style="127" customWidth="1"/>
    <col min="525" max="525" width="6.88671875" style="127" customWidth="1"/>
    <col min="526" max="526" width="4.44140625" style="127" customWidth="1"/>
    <col min="527" max="527" width="3.6640625" style="127" customWidth="1"/>
    <col min="528" max="528" width="0.77734375" style="127" customWidth="1"/>
    <col min="529" max="529" width="3.33203125" style="127" customWidth="1"/>
    <col min="530" max="530" width="3.6640625" style="127" customWidth="1"/>
    <col min="531" max="531" width="3" style="127" customWidth="1"/>
    <col min="532" max="532" width="3.6640625" style="127" customWidth="1"/>
    <col min="533" max="533" width="3.109375" style="127" customWidth="1"/>
    <col min="534" max="534" width="1.88671875" style="127" customWidth="1"/>
    <col min="535" max="536" width="2.21875" style="127" customWidth="1"/>
    <col min="537" max="537" width="7.21875" style="127" customWidth="1"/>
    <col min="538" max="772" width="8.88671875" style="127"/>
    <col min="773" max="773" width="2.44140625" style="127" customWidth="1"/>
    <col min="774" max="774" width="2.33203125" style="127" customWidth="1"/>
    <col min="775" max="775" width="1.109375" style="127" customWidth="1"/>
    <col min="776" max="776" width="22.6640625" style="127" customWidth="1"/>
    <col min="777" max="777" width="1.21875" style="127" customWidth="1"/>
    <col min="778" max="779" width="11.77734375" style="127" customWidth="1"/>
    <col min="780" max="780" width="1.77734375" style="127" customWidth="1"/>
    <col min="781" max="781" width="6.88671875" style="127" customWidth="1"/>
    <col min="782" max="782" width="4.44140625" style="127" customWidth="1"/>
    <col min="783" max="783" width="3.6640625" style="127" customWidth="1"/>
    <col min="784" max="784" width="0.77734375" style="127" customWidth="1"/>
    <col min="785" max="785" width="3.33203125" style="127" customWidth="1"/>
    <col min="786" max="786" width="3.6640625" style="127" customWidth="1"/>
    <col min="787" max="787" width="3" style="127" customWidth="1"/>
    <col min="788" max="788" width="3.6640625" style="127" customWidth="1"/>
    <col min="789" max="789" width="3.109375" style="127" customWidth="1"/>
    <col min="790" max="790" width="1.88671875" style="127" customWidth="1"/>
    <col min="791" max="792" width="2.21875" style="127" customWidth="1"/>
    <col min="793" max="793" width="7.21875" style="127" customWidth="1"/>
    <col min="794" max="1028" width="8.88671875" style="127"/>
    <col min="1029" max="1029" width="2.44140625" style="127" customWidth="1"/>
    <col min="1030" max="1030" width="2.33203125" style="127" customWidth="1"/>
    <col min="1031" max="1031" width="1.109375" style="127" customWidth="1"/>
    <col min="1032" max="1032" width="22.6640625" style="127" customWidth="1"/>
    <col min="1033" max="1033" width="1.21875" style="127" customWidth="1"/>
    <col min="1034" max="1035" width="11.77734375" style="127" customWidth="1"/>
    <col min="1036" max="1036" width="1.77734375" style="127" customWidth="1"/>
    <col min="1037" max="1037" width="6.88671875" style="127" customWidth="1"/>
    <col min="1038" max="1038" width="4.44140625" style="127" customWidth="1"/>
    <col min="1039" max="1039" width="3.6640625" style="127" customWidth="1"/>
    <col min="1040" max="1040" width="0.77734375" style="127" customWidth="1"/>
    <col min="1041" max="1041" width="3.33203125" style="127" customWidth="1"/>
    <col min="1042" max="1042" width="3.6640625" style="127" customWidth="1"/>
    <col min="1043" max="1043" width="3" style="127" customWidth="1"/>
    <col min="1044" max="1044" width="3.6640625" style="127" customWidth="1"/>
    <col min="1045" max="1045" width="3.109375" style="127" customWidth="1"/>
    <col min="1046" max="1046" width="1.88671875" style="127" customWidth="1"/>
    <col min="1047" max="1048" width="2.21875" style="127" customWidth="1"/>
    <col min="1049" max="1049" width="7.21875" style="127" customWidth="1"/>
    <col min="1050" max="1284" width="8.88671875" style="127"/>
    <col min="1285" max="1285" width="2.44140625" style="127" customWidth="1"/>
    <col min="1286" max="1286" width="2.33203125" style="127" customWidth="1"/>
    <col min="1287" max="1287" width="1.109375" style="127" customWidth="1"/>
    <col min="1288" max="1288" width="22.6640625" style="127" customWidth="1"/>
    <col min="1289" max="1289" width="1.21875" style="127" customWidth="1"/>
    <col min="1290" max="1291" width="11.77734375" style="127" customWidth="1"/>
    <col min="1292" max="1292" width="1.77734375" style="127" customWidth="1"/>
    <col min="1293" max="1293" width="6.88671875" style="127" customWidth="1"/>
    <col min="1294" max="1294" width="4.44140625" style="127" customWidth="1"/>
    <col min="1295" max="1295" width="3.6640625" style="127" customWidth="1"/>
    <col min="1296" max="1296" width="0.77734375" style="127" customWidth="1"/>
    <col min="1297" max="1297" width="3.33203125" style="127" customWidth="1"/>
    <col min="1298" max="1298" width="3.6640625" style="127" customWidth="1"/>
    <col min="1299" max="1299" width="3" style="127" customWidth="1"/>
    <col min="1300" max="1300" width="3.6640625" style="127" customWidth="1"/>
    <col min="1301" max="1301" width="3.109375" style="127" customWidth="1"/>
    <col min="1302" max="1302" width="1.88671875" style="127" customWidth="1"/>
    <col min="1303" max="1304" width="2.21875" style="127" customWidth="1"/>
    <col min="1305" max="1305" width="7.21875" style="127" customWidth="1"/>
    <col min="1306" max="1540" width="8.88671875" style="127"/>
    <col min="1541" max="1541" width="2.44140625" style="127" customWidth="1"/>
    <col min="1542" max="1542" width="2.33203125" style="127" customWidth="1"/>
    <col min="1543" max="1543" width="1.109375" style="127" customWidth="1"/>
    <col min="1544" max="1544" width="22.6640625" style="127" customWidth="1"/>
    <col min="1545" max="1545" width="1.21875" style="127" customWidth="1"/>
    <col min="1546" max="1547" width="11.77734375" style="127" customWidth="1"/>
    <col min="1548" max="1548" width="1.77734375" style="127" customWidth="1"/>
    <col min="1549" max="1549" width="6.88671875" style="127" customWidth="1"/>
    <col min="1550" max="1550" width="4.44140625" style="127" customWidth="1"/>
    <col min="1551" max="1551" width="3.6640625" style="127" customWidth="1"/>
    <col min="1552" max="1552" width="0.77734375" style="127" customWidth="1"/>
    <col min="1553" max="1553" width="3.33203125" style="127" customWidth="1"/>
    <col min="1554" max="1554" width="3.6640625" style="127" customWidth="1"/>
    <col min="1555" max="1555" width="3" style="127" customWidth="1"/>
    <col min="1556" max="1556" width="3.6640625" style="127" customWidth="1"/>
    <col min="1557" max="1557" width="3.109375" style="127" customWidth="1"/>
    <col min="1558" max="1558" width="1.88671875" style="127" customWidth="1"/>
    <col min="1559" max="1560" width="2.21875" style="127" customWidth="1"/>
    <col min="1561" max="1561" width="7.21875" style="127" customWidth="1"/>
    <col min="1562" max="1796" width="8.88671875" style="127"/>
    <col min="1797" max="1797" width="2.44140625" style="127" customWidth="1"/>
    <col min="1798" max="1798" width="2.33203125" style="127" customWidth="1"/>
    <col min="1799" max="1799" width="1.109375" style="127" customWidth="1"/>
    <col min="1800" max="1800" width="22.6640625" style="127" customWidth="1"/>
    <col min="1801" max="1801" width="1.21875" style="127" customWidth="1"/>
    <col min="1802" max="1803" width="11.77734375" style="127" customWidth="1"/>
    <col min="1804" max="1804" width="1.77734375" style="127" customWidth="1"/>
    <col min="1805" max="1805" width="6.88671875" style="127" customWidth="1"/>
    <col min="1806" max="1806" width="4.44140625" style="127" customWidth="1"/>
    <col min="1807" max="1807" width="3.6640625" style="127" customWidth="1"/>
    <col min="1808" max="1808" width="0.77734375" style="127" customWidth="1"/>
    <col min="1809" max="1809" width="3.33203125" style="127" customWidth="1"/>
    <col min="1810" max="1810" width="3.6640625" style="127" customWidth="1"/>
    <col min="1811" max="1811" width="3" style="127" customWidth="1"/>
    <col min="1812" max="1812" width="3.6640625" style="127" customWidth="1"/>
    <col min="1813" max="1813" width="3.109375" style="127" customWidth="1"/>
    <col min="1814" max="1814" width="1.88671875" style="127" customWidth="1"/>
    <col min="1815" max="1816" width="2.21875" style="127" customWidth="1"/>
    <col min="1817" max="1817" width="7.21875" style="127" customWidth="1"/>
    <col min="1818" max="2052" width="8.88671875" style="127"/>
    <col min="2053" max="2053" width="2.44140625" style="127" customWidth="1"/>
    <col min="2054" max="2054" width="2.33203125" style="127" customWidth="1"/>
    <col min="2055" max="2055" width="1.109375" style="127" customWidth="1"/>
    <col min="2056" max="2056" width="22.6640625" style="127" customWidth="1"/>
    <col min="2057" max="2057" width="1.21875" style="127" customWidth="1"/>
    <col min="2058" max="2059" width="11.77734375" style="127" customWidth="1"/>
    <col min="2060" max="2060" width="1.77734375" style="127" customWidth="1"/>
    <col min="2061" max="2061" width="6.88671875" style="127" customWidth="1"/>
    <col min="2062" max="2062" width="4.44140625" style="127" customWidth="1"/>
    <col min="2063" max="2063" width="3.6640625" style="127" customWidth="1"/>
    <col min="2064" max="2064" width="0.77734375" style="127" customWidth="1"/>
    <col min="2065" max="2065" width="3.33203125" style="127" customWidth="1"/>
    <col min="2066" max="2066" width="3.6640625" style="127" customWidth="1"/>
    <col min="2067" max="2067" width="3" style="127" customWidth="1"/>
    <col min="2068" max="2068" width="3.6640625" style="127" customWidth="1"/>
    <col min="2069" max="2069" width="3.109375" style="127" customWidth="1"/>
    <col min="2070" max="2070" width="1.88671875" style="127" customWidth="1"/>
    <col min="2071" max="2072" width="2.21875" style="127" customWidth="1"/>
    <col min="2073" max="2073" width="7.21875" style="127" customWidth="1"/>
    <col min="2074" max="2308" width="8.88671875" style="127"/>
    <col min="2309" max="2309" width="2.44140625" style="127" customWidth="1"/>
    <col min="2310" max="2310" width="2.33203125" style="127" customWidth="1"/>
    <col min="2311" max="2311" width="1.109375" style="127" customWidth="1"/>
    <col min="2312" max="2312" width="22.6640625" style="127" customWidth="1"/>
    <col min="2313" max="2313" width="1.21875" style="127" customWidth="1"/>
    <col min="2314" max="2315" width="11.77734375" style="127" customWidth="1"/>
    <col min="2316" max="2316" width="1.77734375" style="127" customWidth="1"/>
    <col min="2317" max="2317" width="6.88671875" style="127" customWidth="1"/>
    <col min="2318" max="2318" width="4.44140625" style="127" customWidth="1"/>
    <col min="2319" max="2319" width="3.6640625" style="127" customWidth="1"/>
    <col min="2320" max="2320" width="0.77734375" style="127" customWidth="1"/>
    <col min="2321" max="2321" width="3.33203125" style="127" customWidth="1"/>
    <col min="2322" max="2322" width="3.6640625" style="127" customWidth="1"/>
    <col min="2323" max="2323" width="3" style="127" customWidth="1"/>
    <col min="2324" max="2324" width="3.6640625" style="127" customWidth="1"/>
    <col min="2325" max="2325" width="3.109375" style="127" customWidth="1"/>
    <col min="2326" max="2326" width="1.88671875" style="127" customWidth="1"/>
    <col min="2327" max="2328" width="2.21875" style="127" customWidth="1"/>
    <col min="2329" max="2329" width="7.21875" style="127" customWidth="1"/>
    <col min="2330" max="2564" width="8.88671875" style="127"/>
    <col min="2565" max="2565" width="2.44140625" style="127" customWidth="1"/>
    <col min="2566" max="2566" width="2.33203125" style="127" customWidth="1"/>
    <col min="2567" max="2567" width="1.109375" style="127" customWidth="1"/>
    <col min="2568" max="2568" width="22.6640625" style="127" customWidth="1"/>
    <col min="2569" max="2569" width="1.21875" style="127" customWidth="1"/>
    <col min="2570" max="2571" width="11.77734375" style="127" customWidth="1"/>
    <col min="2572" max="2572" width="1.77734375" style="127" customWidth="1"/>
    <col min="2573" max="2573" width="6.88671875" style="127" customWidth="1"/>
    <col min="2574" max="2574" width="4.44140625" style="127" customWidth="1"/>
    <col min="2575" max="2575" width="3.6640625" style="127" customWidth="1"/>
    <col min="2576" max="2576" width="0.77734375" style="127" customWidth="1"/>
    <col min="2577" max="2577" width="3.33203125" style="127" customWidth="1"/>
    <col min="2578" max="2578" width="3.6640625" style="127" customWidth="1"/>
    <col min="2579" max="2579" width="3" style="127" customWidth="1"/>
    <col min="2580" max="2580" width="3.6640625" style="127" customWidth="1"/>
    <col min="2581" max="2581" width="3.109375" style="127" customWidth="1"/>
    <col min="2582" max="2582" width="1.88671875" style="127" customWidth="1"/>
    <col min="2583" max="2584" width="2.21875" style="127" customWidth="1"/>
    <col min="2585" max="2585" width="7.21875" style="127" customWidth="1"/>
    <col min="2586" max="2820" width="8.88671875" style="127"/>
    <col min="2821" max="2821" width="2.44140625" style="127" customWidth="1"/>
    <col min="2822" max="2822" width="2.33203125" style="127" customWidth="1"/>
    <col min="2823" max="2823" width="1.109375" style="127" customWidth="1"/>
    <col min="2824" max="2824" width="22.6640625" style="127" customWidth="1"/>
    <col min="2825" max="2825" width="1.21875" style="127" customWidth="1"/>
    <col min="2826" max="2827" width="11.77734375" style="127" customWidth="1"/>
    <col min="2828" max="2828" width="1.77734375" style="127" customWidth="1"/>
    <col min="2829" max="2829" width="6.88671875" style="127" customWidth="1"/>
    <col min="2830" max="2830" width="4.44140625" style="127" customWidth="1"/>
    <col min="2831" max="2831" width="3.6640625" style="127" customWidth="1"/>
    <col min="2832" max="2832" width="0.77734375" style="127" customWidth="1"/>
    <col min="2833" max="2833" width="3.33203125" style="127" customWidth="1"/>
    <col min="2834" max="2834" width="3.6640625" style="127" customWidth="1"/>
    <col min="2835" max="2835" width="3" style="127" customWidth="1"/>
    <col min="2836" max="2836" width="3.6640625" style="127" customWidth="1"/>
    <col min="2837" max="2837" width="3.109375" style="127" customWidth="1"/>
    <col min="2838" max="2838" width="1.88671875" style="127" customWidth="1"/>
    <col min="2839" max="2840" width="2.21875" style="127" customWidth="1"/>
    <col min="2841" max="2841" width="7.21875" style="127" customWidth="1"/>
    <col min="2842" max="3076" width="8.88671875" style="127"/>
    <col min="3077" max="3077" width="2.44140625" style="127" customWidth="1"/>
    <col min="3078" max="3078" width="2.33203125" style="127" customWidth="1"/>
    <col min="3079" max="3079" width="1.109375" style="127" customWidth="1"/>
    <col min="3080" max="3080" width="22.6640625" style="127" customWidth="1"/>
    <col min="3081" max="3081" width="1.21875" style="127" customWidth="1"/>
    <col min="3082" max="3083" width="11.77734375" style="127" customWidth="1"/>
    <col min="3084" max="3084" width="1.77734375" style="127" customWidth="1"/>
    <col min="3085" max="3085" width="6.88671875" style="127" customWidth="1"/>
    <col min="3086" max="3086" width="4.44140625" style="127" customWidth="1"/>
    <col min="3087" max="3087" width="3.6640625" style="127" customWidth="1"/>
    <col min="3088" max="3088" width="0.77734375" style="127" customWidth="1"/>
    <col min="3089" max="3089" width="3.33203125" style="127" customWidth="1"/>
    <col min="3090" max="3090" width="3.6640625" style="127" customWidth="1"/>
    <col min="3091" max="3091" width="3" style="127" customWidth="1"/>
    <col min="3092" max="3092" width="3.6640625" style="127" customWidth="1"/>
    <col min="3093" max="3093" width="3.109375" style="127" customWidth="1"/>
    <col min="3094" max="3094" width="1.88671875" style="127" customWidth="1"/>
    <col min="3095" max="3096" width="2.21875" style="127" customWidth="1"/>
    <col min="3097" max="3097" width="7.21875" style="127" customWidth="1"/>
    <col min="3098" max="3332" width="8.88671875" style="127"/>
    <col min="3333" max="3333" width="2.44140625" style="127" customWidth="1"/>
    <col min="3334" max="3334" width="2.33203125" style="127" customWidth="1"/>
    <col min="3335" max="3335" width="1.109375" style="127" customWidth="1"/>
    <col min="3336" max="3336" width="22.6640625" style="127" customWidth="1"/>
    <col min="3337" max="3337" width="1.21875" style="127" customWidth="1"/>
    <col min="3338" max="3339" width="11.77734375" style="127" customWidth="1"/>
    <col min="3340" max="3340" width="1.77734375" style="127" customWidth="1"/>
    <col min="3341" max="3341" width="6.88671875" style="127" customWidth="1"/>
    <col min="3342" max="3342" width="4.44140625" style="127" customWidth="1"/>
    <col min="3343" max="3343" width="3.6640625" style="127" customWidth="1"/>
    <col min="3344" max="3344" width="0.77734375" style="127" customWidth="1"/>
    <col min="3345" max="3345" width="3.33203125" style="127" customWidth="1"/>
    <col min="3346" max="3346" width="3.6640625" style="127" customWidth="1"/>
    <col min="3347" max="3347" width="3" style="127" customWidth="1"/>
    <col min="3348" max="3348" width="3.6640625" style="127" customWidth="1"/>
    <col min="3349" max="3349" width="3.109375" style="127" customWidth="1"/>
    <col min="3350" max="3350" width="1.88671875" style="127" customWidth="1"/>
    <col min="3351" max="3352" width="2.21875" style="127" customWidth="1"/>
    <col min="3353" max="3353" width="7.21875" style="127" customWidth="1"/>
    <col min="3354" max="3588" width="8.88671875" style="127"/>
    <col min="3589" max="3589" width="2.44140625" style="127" customWidth="1"/>
    <col min="3590" max="3590" width="2.33203125" style="127" customWidth="1"/>
    <col min="3591" max="3591" width="1.109375" style="127" customWidth="1"/>
    <col min="3592" max="3592" width="22.6640625" style="127" customWidth="1"/>
    <col min="3593" max="3593" width="1.21875" style="127" customWidth="1"/>
    <col min="3594" max="3595" width="11.77734375" style="127" customWidth="1"/>
    <col min="3596" max="3596" width="1.77734375" style="127" customWidth="1"/>
    <col min="3597" max="3597" width="6.88671875" style="127" customWidth="1"/>
    <col min="3598" max="3598" width="4.44140625" style="127" customWidth="1"/>
    <col min="3599" max="3599" width="3.6640625" style="127" customWidth="1"/>
    <col min="3600" max="3600" width="0.77734375" style="127" customWidth="1"/>
    <col min="3601" max="3601" width="3.33203125" style="127" customWidth="1"/>
    <col min="3602" max="3602" width="3.6640625" style="127" customWidth="1"/>
    <col min="3603" max="3603" width="3" style="127" customWidth="1"/>
    <col min="3604" max="3604" width="3.6640625" style="127" customWidth="1"/>
    <col min="3605" max="3605" width="3.109375" style="127" customWidth="1"/>
    <col min="3606" max="3606" width="1.88671875" style="127" customWidth="1"/>
    <col min="3607" max="3608" width="2.21875" style="127" customWidth="1"/>
    <col min="3609" max="3609" width="7.21875" style="127" customWidth="1"/>
    <col min="3610" max="3844" width="8.88671875" style="127"/>
    <col min="3845" max="3845" width="2.44140625" style="127" customWidth="1"/>
    <col min="3846" max="3846" width="2.33203125" style="127" customWidth="1"/>
    <col min="3847" max="3847" width="1.109375" style="127" customWidth="1"/>
    <col min="3848" max="3848" width="22.6640625" style="127" customWidth="1"/>
    <col min="3849" max="3849" width="1.21875" style="127" customWidth="1"/>
    <col min="3850" max="3851" width="11.77734375" style="127" customWidth="1"/>
    <col min="3852" max="3852" width="1.77734375" style="127" customWidth="1"/>
    <col min="3853" max="3853" width="6.88671875" style="127" customWidth="1"/>
    <col min="3854" max="3854" width="4.44140625" style="127" customWidth="1"/>
    <col min="3855" max="3855" width="3.6640625" style="127" customWidth="1"/>
    <col min="3856" max="3856" width="0.77734375" style="127" customWidth="1"/>
    <col min="3857" max="3857" width="3.33203125" style="127" customWidth="1"/>
    <col min="3858" max="3858" width="3.6640625" style="127" customWidth="1"/>
    <col min="3859" max="3859" width="3" style="127" customWidth="1"/>
    <col min="3860" max="3860" width="3.6640625" style="127" customWidth="1"/>
    <col min="3861" max="3861" width="3.109375" style="127" customWidth="1"/>
    <col min="3862" max="3862" width="1.88671875" style="127" customWidth="1"/>
    <col min="3863" max="3864" width="2.21875" style="127" customWidth="1"/>
    <col min="3865" max="3865" width="7.21875" style="127" customWidth="1"/>
    <col min="3866" max="4100" width="8.88671875" style="127"/>
    <col min="4101" max="4101" width="2.44140625" style="127" customWidth="1"/>
    <col min="4102" max="4102" width="2.33203125" style="127" customWidth="1"/>
    <col min="4103" max="4103" width="1.109375" style="127" customWidth="1"/>
    <col min="4104" max="4104" width="22.6640625" style="127" customWidth="1"/>
    <col min="4105" max="4105" width="1.21875" style="127" customWidth="1"/>
    <col min="4106" max="4107" width="11.77734375" style="127" customWidth="1"/>
    <col min="4108" max="4108" width="1.77734375" style="127" customWidth="1"/>
    <col min="4109" max="4109" width="6.88671875" style="127" customWidth="1"/>
    <col min="4110" max="4110" width="4.44140625" style="127" customWidth="1"/>
    <col min="4111" max="4111" width="3.6640625" style="127" customWidth="1"/>
    <col min="4112" max="4112" width="0.77734375" style="127" customWidth="1"/>
    <col min="4113" max="4113" width="3.33203125" style="127" customWidth="1"/>
    <col min="4114" max="4114" width="3.6640625" style="127" customWidth="1"/>
    <col min="4115" max="4115" width="3" style="127" customWidth="1"/>
    <col min="4116" max="4116" width="3.6640625" style="127" customWidth="1"/>
    <col min="4117" max="4117" width="3.109375" style="127" customWidth="1"/>
    <col min="4118" max="4118" width="1.88671875" style="127" customWidth="1"/>
    <col min="4119" max="4120" width="2.21875" style="127" customWidth="1"/>
    <col min="4121" max="4121" width="7.21875" style="127" customWidth="1"/>
    <col min="4122" max="4356" width="8.88671875" style="127"/>
    <col min="4357" max="4357" width="2.44140625" style="127" customWidth="1"/>
    <col min="4358" max="4358" width="2.33203125" style="127" customWidth="1"/>
    <col min="4359" max="4359" width="1.109375" style="127" customWidth="1"/>
    <col min="4360" max="4360" width="22.6640625" style="127" customWidth="1"/>
    <col min="4361" max="4361" width="1.21875" style="127" customWidth="1"/>
    <col min="4362" max="4363" width="11.77734375" style="127" customWidth="1"/>
    <col min="4364" max="4364" width="1.77734375" style="127" customWidth="1"/>
    <col min="4365" max="4365" width="6.88671875" style="127" customWidth="1"/>
    <col min="4366" max="4366" width="4.44140625" style="127" customWidth="1"/>
    <col min="4367" max="4367" width="3.6640625" style="127" customWidth="1"/>
    <col min="4368" max="4368" width="0.77734375" style="127" customWidth="1"/>
    <col min="4369" max="4369" width="3.33203125" style="127" customWidth="1"/>
    <col min="4370" max="4370" width="3.6640625" style="127" customWidth="1"/>
    <col min="4371" max="4371" width="3" style="127" customWidth="1"/>
    <col min="4372" max="4372" width="3.6640625" style="127" customWidth="1"/>
    <col min="4373" max="4373" width="3.109375" style="127" customWidth="1"/>
    <col min="4374" max="4374" width="1.88671875" style="127" customWidth="1"/>
    <col min="4375" max="4376" width="2.21875" style="127" customWidth="1"/>
    <col min="4377" max="4377" width="7.21875" style="127" customWidth="1"/>
    <col min="4378" max="4612" width="8.88671875" style="127"/>
    <col min="4613" max="4613" width="2.44140625" style="127" customWidth="1"/>
    <col min="4614" max="4614" width="2.33203125" style="127" customWidth="1"/>
    <col min="4615" max="4615" width="1.109375" style="127" customWidth="1"/>
    <col min="4616" max="4616" width="22.6640625" style="127" customWidth="1"/>
    <col min="4617" max="4617" width="1.21875" style="127" customWidth="1"/>
    <col min="4618" max="4619" width="11.77734375" style="127" customWidth="1"/>
    <col min="4620" max="4620" width="1.77734375" style="127" customWidth="1"/>
    <col min="4621" max="4621" width="6.88671875" style="127" customWidth="1"/>
    <col min="4622" max="4622" width="4.44140625" style="127" customWidth="1"/>
    <col min="4623" max="4623" width="3.6640625" style="127" customWidth="1"/>
    <col min="4624" max="4624" width="0.77734375" style="127" customWidth="1"/>
    <col min="4625" max="4625" width="3.33203125" style="127" customWidth="1"/>
    <col min="4626" max="4626" width="3.6640625" style="127" customWidth="1"/>
    <col min="4627" max="4627" width="3" style="127" customWidth="1"/>
    <col min="4628" max="4628" width="3.6640625" style="127" customWidth="1"/>
    <col min="4629" max="4629" width="3.109375" style="127" customWidth="1"/>
    <col min="4630" max="4630" width="1.88671875" style="127" customWidth="1"/>
    <col min="4631" max="4632" width="2.21875" style="127" customWidth="1"/>
    <col min="4633" max="4633" width="7.21875" style="127" customWidth="1"/>
    <col min="4634" max="4868" width="8.88671875" style="127"/>
    <col min="4869" max="4869" width="2.44140625" style="127" customWidth="1"/>
    <col min="4870" max="4870" width="2.33203125" style="127" customWidth="1"/>
    <col min="4871" max="4871" width="1.109375" style="127" customWidth="1"/>
    <col min="4872" max="4872" width="22.6640625" style="127" customWidth="1"/>
    <col min="4873" max="4873" width="1.21875" style="127" customWidth="1"/>
    <col min="4874" max="4875" width="11.77734375" style="127" customWidth="1"/>
    <col min="4876" max="4876" width="1.77734375" style="127" customWidth="1"/>
    <col min="4877" max="4877" width="6.88671875" style="127" customWidth="1"/>
    <col min="4878" max="4878" width="4.44140625" style="127" customWidth="1"/>
    <col min="4879" max="4879" width="3.6640625" style="127" customWidth="1"/>
    <col min="4880" max="4880" width="0.77734375" style="127" customWidth="1"/>
    <col min="4881" max="4881" width="3.33203125" style="127" customWidth="1"/>
    <col min="4882" max="4882" width="3.6640625" style="127" customWidth="1"/>
    <col min="4883" max="4883" width="3" style="127" customWidth="1"/>
    <col min="4884" max="4884" width="3.6640625" style="127" customWidth="1"/>
    <col min="4885" max="4885" width="3.109375" style="127" customWidth="1"/>
    <col min="4886" max="4886" width="1.88671875" style="127" customWidth="1"/>
    <col min="4887" max="4888" width="2.21875" style="127" customWidth="1"/>
    <col min="4889" max="4889" width="7.21875" style="127" customWidth="1"/>
    <col min="4890" max="5124" width="8.88671875" style="127"/>
    <col min="5125" max="5125" width="2.44140625" style="127" customWidth="1"/>
    <col min="5126" max="5126" width="2.33203125" style="127" customWidth="1"/>
    <col min="5127" max="5127" width="1.109375" style="127" customWidth="1"/>
    <col min="5128" max="5128" width="22.6640625" style="127" customWidth="1"/>
    <col min="5129" max="5129" width="1.21875" style="127" customWidth="1"/>
    <col min="5130" max="5131" width="11.77734375" style="127" customWidth="1"/>
    <col min="5132" max="5132" width="1.77734375" style="127" customWidth="1"/>
    <col min="5133" max="5133" width="6.88671875" style="127" customWidth="1"/>
    <col min="5134" max="5134" width="4.44140625" style="127" customWidth="1"/>
    <col min="5135" max="5135" width="3.6640625" style="127" customWidth="1"/>
    <col min="5136" max="5136" width="0.77734375" style="127" customWidth="1"/>
    <col min="5137" max="5137" width="3.33203125" style="127" customWidth="1"/>
    <col min="5138" max="5138" width="3.6640625" style="127" customWidth="1"/>
    <col min="5139" max="5139" width="3" style="127" customWidth="1"/>
    <col min="5140" max="5140" width="3.6640625" style="127" customWidth="1"/>
    <col min="5141" max="5141" width="3.109375" style="127" customWidth="1"/>
    <col min="5142" max="5142" width="1.88671875" style="127" customWidth="1"/>
    <col min="5143" max="5144" width="2.21875" style="127" customWidth="1"/>
    <col min="5145" max="5145" width="7.21875" style="127" customWidth="1"/>
    <col min="5146" max="5380" width="8.88671875" style="127"/>
    <col min="5381" max="5381" width="2.44140625" style="127" customWidth="1"/>
    <col min="5382" max="5382" width="2.33203125" style="127" customWidth="1"/>
    <col min="5383" max="5383" width="1.109375" style="127" customWidth="1"/>
    <col min="5384" max="5384" width="22.6640625" style="127" customWidth="1"/>
    <col min="5385" max="5385" width="1.21875" style="127" customWidth="1"/>
    <col min="5386" max="5387" width="11.77734375" style="127" customWidth="1"/>
    <col min="5388" max="5388" width="1.77734375" style="127" customWidth="1"/>
    <col min="5389" max="5389" width="6.88671875" style="127" customWidth="1"/>
    <col min="5390" max="5390" width="4.44140625" style="127" customWidth="1"/>
    <col min="5391" max="5391" width="3.6640625" style="127" customWidth="1"/>
    <col min="5392" max="5392" width="0.77734375" style="127" customWidth="1"/>
    <col min="5393" max="5393" width="3.33203125" style="127" customWidth="1"/>
    <col min="5394" max="5394" width="3.6640625" style="127" customWidth="1"/>
    <col min="5395" max="5395" width="3" style="127" customWidth="1"/>
    <col min="5396" max="5396" width="3.6640625" style="127" customWidth="1"/>
    <col min="5397" max="5397" width="3.109375" style="127" customWidth="1"/>
    <col min="5398" max="5398" width="1.88671875" style="127" customWidth="1"/>
    <col min="5399" max="5400" width="2.21875" style="127" customWidth="1"/>
    <col min="5401" max="5401" width="7.21875" style="127" customWidth="1"/>
    <col min="5402" max="5636" width="8.88671875" style="127"/>
    <col min="5637" max="5637" width="2.44140625" style="127" customWidth="1"/>
    <col min="5638" max="5638" width="2.33203125" style="127" customWidth="1"/>
    <col min="5639" max="5639" width="1.109375" style="127" customWidth="1"/>
    <col min="5640" max="5640" width="22.6640625" style="127" customWidth="1"/>
    <col min="5641" max="5641" width="1.21875" style="127" customWidth="1"/>
    <col min="5642" max="5643" width="11.77734375" style="127" customWidth="1"/>
    <col min="5644" max="5644" width="1.77734375" style="127" customWidth="1"/>
    <col min="5645" max="5645" width="6.88671875" style="127" customWidth="1"/>
    <col min="5646" max="5646" width="4.44140625" style="127" customWidth="1"/>
    <col min="5647" max="5647" width="3.6640625" style="127" customWidth="1"/>
    <col min="5648" max="5648" width="0.77734375" style="127" customWidth="1"/>
    <col min="5649" max="5649" width="3.33203125" style="127" customWidth="1"/>
    <col min="5650" max="5650" width="3.6640625" style="127" customWidth="1"/>
    <col min="5651" max="5651" width="3" style="127" customWidth="1"/>
    <col min="5652" max="5652" width="3.6640625" style="127" customWidth="1"/>
    <col min="5653" max="5653" width="3.109375" style="127" customWidth="1"/>
    <col min="5654" max="5654" width="1.88671875" style="127" customWidth="1"/>
    <col min="5655" max="5656" width="2.21875" style="127" customWidth="1"/>
    <col min="5657" max="5657" width="7.21875" style="127" customWidth="1"/>
    <col min="5658" max="5892" width="8.88671875" style="127"/>
    <col min="5893" max="5893" width="2.44140625" style="127" customWidth="1"/>
    <col min="5894" max="5894" width="2.33203125" style="127" customWidth="1"/>
    <col min="5895" max="5895" width="1.109375" style="127" customWidth="1"/>
    <col min="5896" max="5896" width="22.6640625" style="127" customWidth="1"/>
    <col min="5897" max="5897" width="1.21875" style="127" customWidth="1"/>
    <col min="5898" max="5899" width="11.77734375" style="127" customWidth="1"/>
    <col min="5900" max="5900" width="1.77734375" style="127" customWidth="1"/>
    <col min="5901" max="5901" width="6.88671875" style="127" customWidth="1"/>
    <col min="5902" max="5902" width="4.44140625" style="127" customWidth="1"/>
    <col min="5903" max="5903" width="3.6640625" style="127" customWidth="1"/>
    <col min="5904" max="5904" width="0.77734375" style="127" customWidth="1"/>
    <col min="5905" max="5905" width="3.33203125" style="127" customWidth="1"/>
    <col min="5906" max="5906" width="3.6640625" style="127" customWidth="1"/>
    <col min="5907" max="5907" width="3" style="127" customWidth="1"/>
    <col min="5908" max="5908" width="3.6640625" style="127" customWidth="1"/>
    <col min="5909" max="5909" width="3.109375" style="127" customWidth="1"/>
    <col min="5910" max="5910" width="1.88671875" style="127" customWidth="1"/>
    <col min="5911" max="5912" width="2.21875" style="127" customWidth="1"/>
    <col min="5913" max="5913" width="7.21875" style="127" customWidth="1"/>
    <col min="5914" max="6148" width="8.88671875" style="127"/>
    <col min="6149" max="6149" width="2.44140625" style="127" customWidth="1"/>
    <col min="6150" max="6150" width="2.33203125" style="127" customWidth="1"/>
    <col min="6151" max="6151" width="1.109375" style="127" customWidth="1"/>
    <col min="6152" max="6152" width="22.6640625" style="127" customWidth="1"/>
    <col min="6153" max="6153" width="1.21875" style="127" customWidth="1"/>
    <col min="6154" max="6155" width="11.77734375" style="127" customWidth="1"/>
    <col min="6156" max="6156" width="1.77734375" style="127" customWidth="1"/>
    <col min="6157" max="6157" width="6.88671875" style="127" customWidth="1"/>
    <col min="6158" max="6158" width="4.44140625" style="127" customWidth="1"/>
    <col min="6159" max="6159" width="3.6640625" style="127" customWidth="1"/>
    <col min="6160" max="6160" width="0.77734375" style="127" customWidth="1"/>
    <col min="6161" max="6161" width="3.33203125" style="127" customWidth="1"/>
    <col min="6162" max="6162" width="3.6640625" style="127" customWidth="1"/>
    <col min="6163" max="6163" width="3" style="127" customWidth="1"/>
    <col min="6164" max="6164" width="3.6640625" style="127" customWidth="1"/>
    <col min="6165" max="6165" width="3.109375" style="127" customWidth="1"/>
    <col min="6166" max="6166" width="1.88671875" style="127" customWidth="1"/>
    <col min="6167" max="6168" width="2.21875" style="127" customWidth="1"/>
    <col min="6169" max="6169" width="7.21875" style="127" customWidth="1"/>
    <col min="6170" max="6404" width="8.88671875" style="127"/>
    <col min="6405" max="6405" width="2.44140625" style="127" customWidth="1"/>
    <col min="6406" max="6406" width="2.33203125" style="127" customWidth="1"/>
    <col min="6407" max="6407" width="1.109375" style="127" customWidth="1"/>
    <col min="6408" max="6408" width="22.6640625" style="127" customWidth="1"/>
    <col min="6409" max="6409" width="1.21875" style="127" customWidth="1"/>
    <col min="6410" max="6411" width="11.77734375" style="127" customWidth="1"/>
    <col min="6412" max="6412" width="1.77734375" style="127" customWidth="1"/>
    <col min="6413" max="6413" width="6.88671875" style="127" customWidth="1"/>
    <col min="6414" max="6414" width="4.44140625" style="127" customWidth="1"/>
    <col min="6415" max="6415" width="3.6640625" style="127" customWidth="1"/>
    <col min="6416" max="6416" width="0.77734375" style="127" customWidth="1"/>
    <col min="6417" max="6417" width="3.33203125" style="127" customWidth="1"/>
    <col min="6418" max="6418" width="3.6640625" style="127" customWidth="1"/>
    <col min="6419" max="6419" width="3" style="127" customWidth="1"/>
    <col min="6420" max="6420" width="3.6640625" style="127" customWidth="1"/>
    <col min="6421" max="6421" width="3.109375" style="127" customWidth="1"/>
    <col min="6422" max="6422" width="1.88671875" style="127" customWidth="1"/>
    <col min="6423" max="6424" width="2.21875" style="127" customWidth="1"/>
    <col min="6425" max="6425" width="7.21875" style="127" customWidth="1"/>
    <col min="6426" max="6660" width="8.88671875" style="127"/>
    <col min="6661" max="6661" width="2.44140625" style="127" customWidth="1"/>
    <col min="6662" max="6662" width="2.33203125" style="127" customWidth="1"/>
    <col min="6663" max="6663" width="1.109375" style="127" customWidth="1"/>
    <col min="6664" max="6664" width="22.6640625" style="127" customWidth="1"/>
    <col min="6665" max="6665" width="1.21875" style="127" customWidth="1"/>
    <col min="6666" max="6667" width="11.77734375" style="127" customWidth="1"/>
    <col min="6668" max="6668" width="1.77734375" style="127" customWidth="1"/>
    <col min="6669" max="6669" width="6.88671875" style="127" customWidth="1"/>
    <col min="6670" max="6670" width="4.44140625" style="127" customWidth="1"/>
    <col min="6671" max="6671" width="3.6640625" style="127" customWidth="1"/>
    <col min="6672" max="6672" width="0.77734375" style="127" customWidth="1"/>
    <col min="6673" max="6673" width="3.33203125" style="127" customWidth="1"/>
    <col min="6674" max="6674" width="3.6640625" style="127" customWidth="1"/>
    <col min="6675" max="6675" width="3" style="127" customWidth="1"/>
    <col min="6676" max="6676" width="3.6640625" style="127" customWidth="1"/>
    <col min="6677" max="6677" width="3.109375" style="127" customWidth="1"/>
    <col min="6678" max="6678" width="1.88671875" style="127" customWidth="1"/>
    <col min="6679" max="6680" width="2.21875" style="127" customWidth="1"/>
    <col min="6681" max="6681" width="7.21875" style="127" customWidth="1"/>
    <col min="6682" max="6916" width="8.88671875" style="127"/>
    <col min="6917" max="6917" width="2.44140625" style="127" customWidth="1"/>
    <col min="6918" max="6918" width="2.33203125" style="127" customWidth="1"/>
    <col min="6919" max="6919" width="1.109375" style="127" customWidth="1"/>
    <col min="6920" max="6920" width="22.6640625" style="127" customWidth="1"/>
    <col min="6921" max="6921" width="1.21875" style="127" customWidth="1"/>
    <col min="6922" max="6923" width="11.77734375" style="127" customWidth="1"/>
    <col min="6924" max="6924" width="1.77734375" style="127" customWidth="1"/>
    <col min="6925" max="6925" width="6.88671875" style="127" customWidth="1"/>
    <col min="6926" max="6926" width="4.44140625" style="127" customWidth="1"/>
    <col min="6927" max="6927" width="3.6640625" style="127" customWidth="1"/>
    <col min="6928" max="6928" width="0.77734375" style="127" customWidth="1"/>
    <col min="6929" max="6929" width="3.33203125" style="127" customWidth="1"/>
    <col min="6930" max="6930" width="3.6640625" style="127" customWidth="1"/>
    <col min="6931" max="6931" width="3" style="127" customWidth="1"/>
    <col min="6932" max="6932" width="3.6640625" style="127" customWidth="1"/>
    <col min="6933" max="6933" width="3.109375" style="127" customWidth="1"/>
    <col min="6934" max="6934" width="1.88671875" style="127" customWidth="1"/>
    <col min="6935" max="6936" width="2.21875" style="127" customWidth="1"/>
    <col min="6937" max="6937" width="7.21875" style="127" customWidth="1"/>
    <col min="6938" max="7172" width="8.88671875" style="127"/>
    <col min="7173" max="7173" width="2.44140625" style="127" customWidth="1"/>
    <col min="7174" max="7174" width="2.33203125" style="127" customWidth="1"/>
    <col min="7175" max="7175" width="1.109375" style="127" customWidth="1"/>
    <col min="7176" max="7176" width="22.6640625" style="127" customWidth="1"/>
    <col min="7177" max="7177" width="1.21875" style="127" customWidth="1"/>
    <col min="7178" max="7179" width="11.77734375" style="127" customWidth="1"/>
    <col min="7180" max="7180" width="1.77734375" style="127" customWidth="1"/>
    <col min="7181" max="7181" width="6.88671875" style="127" customWidth="1"/>
    <col min="7182" max="7182" width="4.44140625" style="127" customWidth="1"/>
    <col min="7183" max="7183" width="3.6640625" style="127" customWidth="1"/>
    <col min="7184" max="7184" width="0.77734375" style="127" customWidth="1"/>
    <col min="7185" max="7185" width="3.33203125" style="127" customWidth="1"/>
    <col min="7186" max="7186" width="3.6640625" style="127" customWidth="1"/>
    <col min="7187" max="7187" width="3" style="127" customWidth="1"/>
    <col min="7188" max="7188" width="3.6640625" style="127" customWidth="1"/>
    <col min="7189" max="7189" width="3.109375" style="127" customWidth="1"/>
    <col min="7190" max="7190" width="1.88671875" style="127" customWidth="1"/>
    <col min="7191" max="7192" width="2.21875" style="127" customWidth="1"/>
    <col min="7193" max="7193" width="7.21875" style="127" customWidth="1"/>
    <col min="7194" max="7428" width="8.88671875" style="127"/>
    <col min="7429" max="7429" width="2.44140625" style="127" customWidth="1"/>
    <col min="7430" max="7430" width="2.33203125" style="127" customWidth="1"/>
    <col min="7431" max="7431" width="1.109375" style="127" customWidth="1"/>
    <col min="7432" max="7432" width="22.6640625" style="127" customWidth="1"/>
    <col min="7433" max="7433" width="1.21875" style="127" customWidth="1"/>
    <col min="7434" max="7435" width="11.77734375" style="127" customWidth="1"/>
    <col min="7436" max="7436" width="1.77734375" style="127" customWidth="1"/>
    <col min="7437" max="7437" width="6.88671875" style="127" customWidth="1"/>
    <col min="7438" max="7438" width="4.44140625" style="127" customWidth="1"/>
    <col min="7439" max="7439" width="3.6640625" style="127" customWidth="1"/>
    <col min="7440" max="7440" width="0.77734375" style="127" customWidth="1"/>
    <col min="7441" max="7441" width="3.33203125" style="127" customWidth="1"/>
    <col min="7442" max="7442" width="3.6640625" style="127" customWidth="1"/>
    <col min="7443" max="7443" width="3" style="127" customWidth="1"/>
    <col min="7444" max="7444" width="3.6640625" style="127" customWidth="1"/>
    <col min="7445" max="7445" width="3.109375" style="127" customWidth="1"/>
    <col min="7446" max="7446" width="1.88671875" style="127" customWidth="1"/>
    <col min="7447" max="7448" width="2.21875" style="127" customWidth="1"/>
    <col min="7449" max="7449" width="7.21875" style="127" customWidth="1"/>
    <col min="7450" max="7684" width="8.88671875" style="127"/>
    <col min="7685" max="7685" width="2.44140625" style="127" customWidth="1"/>
    <col min="7686" max="7686" width="2.33203125" style="127" customWidth="1"/>
    <col min="7687" max="7687" width="1.109375" style="127" customWidth="1"/>
    <col min="7688" max="7688" width="22.6640625" style="127" customWidth="1"/>
    <col min="7689" max="7689" width="1.21875" style="127" customWidth="1"/>
    <col min="7690" max="7691" width="11.77734375" style="127" customWidth="1"/>
    <col min="7692" max="7692" width="1.77734375" style="127" customWidth="1"/>
    <col min="7693" max="7693" width="6.88671875" style="127" customWidth="1"/>
    <col min="7694" max="7694" width="4.44140625" style="127" customWidth="1"/>
    <col min="7695" max="7695" width="3.6640625" style="127" customWidth="1"/>
    <col min="7696" max="7696" width="0.77734375" style="127" customWidth="1"/>
    <col min="7697" max="7697" width="3.33203125" style="127" customWidth="1"/>
    <col min="7698" max="7698" width="3.6640625" style="127" customWidth="1"/>
    <col min="7699" max="7699" width="3" style="127" customWidth="1"/>
    <col min="7700" max="7700" width="3.6640625" style="127" customWidth="1"/>
    <col min="7701" max="7701" width="3.109375" style="127" customWidth="1"/>
    <col min="7702" max="7702" width="1.88671875" style="127" customWidth="1"/>
    <col min="7703" max="7704" width="2.21875" style="127" customWidth="1"/>
    <col min="7705" max="7705" width="7.21875" style="127" customWidth="1"/>
    <col min="7706" max="7940" width="8.88671875" style="127"/>
    <col min="7941" max="7941" width="2.44140625" style="127" customWidth="1"/>
    <col min="7942" max="7942" width="2.33203125" style="127" customWidth="1"/>
    <col min="7943" max="7943" width="1.109375" style="127" customWidth="1"/>
    <col min="7944" max="7944" width="22.6640625" style="127" customWidth="1"/>
    <col min="7945" max="7945" width="1.21875" style="127" customWidth="1"/>
    <col min="7946" max="7947" width="11.77734375" style="127" customWidth="1"/>
    <col min="7948" max="7948" width="1.77734375" style="127" customWidth="1"/>
    <col min="7949" max="7949" width="6.88671875" style="127" customWidth="1"/>
    <col min="7950" max="7950" width="4.44140625" style="127" customWidth="1"/>
    <col min="7951" max="7951" width="3.6640625" style="127" customWidth="1"/>
    <col min="7952" max="7952" width="0.77734375" style="127" customWidth="1"/>
    <col min="7953" max="7953" width="3.33203125" style="127" customWidth="1"/>
    <col min="7954" max="7954" width="3.6640625" style="127" customWidth="1"/>
    <col min="7955" max="7955" width="3" style="127" customWidth="1"/>
    <col min="7956" max="7956" width="3.6640625" style="127" customWidth="1"/>
    <col min="7957" max="7957" width="3.109375" style="127" customWidth="1"/>
    <col min="7958" max="7958" width="1.88671875" style="127" customWidth="1"/>
    <col min="7959" max="7960" width="2.21875" style="127" customWidth="1"/>
    <col min="7961" max="7961" width="7.21875" style="127" customWidth="1"/>
    <col min="7962" max="8196" width="8.88671875" style="127"/>
    <col min="8197" max="8197" width="2.44140625" style="127" customWidth="1"/>
    <col min="8198" max="8198" width="2.33203125" style="127" customWidth="1"/>
    <col min="8199" max="8199" width="1.109375" style="127" customWidth="1"/>
    <col min="8200" max="8200" width="22.6640625" style="127" customWidth="1"/>
    <col min="8201" max="8201" width="1.21875" style="127" customWidth="1"/>
    <col min="8202" max="8203" width="11.77734375" style="127" customWidth="1"/>
    <col min="8204" max="8204" width="1.77734375" style="127" customWidth="1"/>
    <col min="8205" max="8205" width="6.88671875" style="127" customWidth="1"/>
    <col min="8206" max="8206" width="4.44140625" style="127" customWidth="1"/>
    <col min="8207" max="8207" width="3.6640625" style="127" customWidth="1"/>
    <col min="8208" max="8208" width="0.77734375" style="127" customWidth="1"/>
    <col min="8209" max="8209" width="3.33203125" style="127" customWidth="1"/>
    <col min="8210" max="8210" width="3.6640625" style="127" customWidth="1"/>
    <col min="8211" max="8211" width="3" style="127" customWidth="1"/>
    <col min="8212" max="8212" width="3.6640625" style="127" customWidth="1"/>
    <col min="8213" max="8213" width="3.109375" style="127" customWidth="1"/>
    <col min="8214" max="8214" width="1.88671875" style="127" customWidth="1"/>
    <col min="8215" max="8216" width="2.21875" style="127" customWidth="1"/>
    <col min="8217" max="8217" width="7.21875" style="127" customWidth="1"/>
    <col min="8218" max="8452" width="8.88671875" style="127"/>
    <col min="8453" max="8453" width="2.44140625" style="127" customWidth="1"/>
    <col min="8454" max="8454" width="2.33203125" style="127" customWidth="1"/>
    <col min="8455" max="8455" width="1.109375" style="127" customWidth="1"/>
    <col min="8456" max="8456" width="22.6640625" style="127" customWidth="1"/>
    <col min="8457" max="8457" width="1.21875" style="127" customWidth="1"/>
    <col min="8458" max="8459" width="11.77734375" style="127" customWidth="1"/>
    <col min="8460" max="8460" width="1.77734375" style="127" customWidth="1"/>
    <col min="8461" max="8461" width="6.88671875" style="127" customWidth="1"/>
    <col min="8462" max="8462" width="4.44140625" style="127" customWidth="1"/>
    <col min="8463" max="8463" width="3.6640625" style="127" customWidth="1"/>
    <col min="8464" max="8464" width="0.77734375" style="127" customWidth="1"/>
    <col min="8465" max="8465" width="3.33203125" style="127" customWidth="1"/>
    <col min="8466" max="8466" width="3.6640625" style="127" customWidth="1"/>
    <col min="8467" max="8467" width="3" style="127" customWidth="1"/>
    <col min="8468" max="8468" width="3.6640625" style="127" customWidth="1"/>
    <col min="8469" max="8469" width="3.109375" style="127" customWidth="1"/>
    <col min="8470" max="8470" width="1.88671875" style="127" customWidth="1"/>
    <col min="8471" max="8472" width="2.21875" style="127" customWidth="1"/>
    <col min="8473" max="8473" width="7.21875" style="127" customWidth="1"/>
    <col min="8474" max="8708" width="8.88671875" style="127"/>
    <col min="8709" max="8709" width="2.44140625" style="127" customWidth="1"/>
    <col min="8710" max="8710" width="2.33203125" style="127" customWidth="1"/>
    <col min="8711" max="8711" width="1.109375" style="127" customWidth="1"/>
    <col min="8712" max="8712" width="22.6640625" style="127" customWidth="1"/>
    <col min="8713" max="8713" width="1.21875" style="127" customWidth="1"/>
    <col min="8714" max="8715" width="11.77734375" style="127" customWidth="1"/>
    <col min="8716" max="8716" width="1.77734375" style="127" customWidth="1"/>
    <col min="8717" max="8717" width="6.88671875" style="127" customWidth="1"/>
    <col min="8718" max="8718" width="4.44140625" style="127" customWidth="1"/>
    <col min="8719" max="8719" width="3.6640625" style="127" customWidth="1"/>
    <col min="8720" max="8720" width="0.77734375" style="127" customWidth="1"/>
    <col min="8721" max="8721" width="3.33203125" style="127" customWidth="1"/>
    <col min="8722" max="8722" width="3.6640625" style="127" customWidth="1"/>
    <col min="8723" max="8723" width="3" style="127" customWidth="1"/>
    <col min="8724" max="8724" width="3.6640625" style="127" customWidth="1"/>
    <col min="8725" max="8725" width="3.109375" style="127" customWidth="1"/>
    <col min="8726" max="8726" width="1.88671875" style="127" customWidth="1"/>
    <col min="8727" max="8728" width="2.21875" style="127" customWidth="1"/>
    <col min="8729" max="8729" width="7.21875" style="127" customWidth="1"/>
    <col min="8730" max="8964" width="8.88671875" style="127"/>
    <col min="8965" max="8965" width="2.44140625" style="127" customWidth="1"/>
    <col min="8966" max="8966" width="2.33203125" style="127" customWidth="1"/>
    <col min="8967" max="8967" width="1.109375" style="127" customWidth="1"/>
    <col min="8968" max="8968" width="22.6640625" style="127" customWidth="1"/>
    <col min="8969" max="8969" width="1.21875" style="127" customWidth="1"/>
    <col min="8970" max="8971" width="11.77734375" style="127" customWidth="1"/>
    <col min="8972" max="8972" width="1.77734375" style="127" customWidth="1"/>
    <col min="8973" max="8973" width="6.88671875" style="127" customWidth="1"/>
    <col min="8974" max="8974" width="4.44140625" style="127" customWidth="1"/>
    <col min="8975" max="8975" width="3.6640625" style="127" customWidth="1"/>
    <col min="8976" max="8976" width="0.77734375" style="127" customWidth="1"/>
    <col min="8977" max="8977" width="3.33203125" style="127" customWidth="1"/>
    <col min="8978" max="8978" width="3.6640625" style="127" customWidth="1"/>
    <col min="8979" max="8979" width="3" style="127" customWidth="1"/>
    <col min="8980" max="8980" width="3.6640625" style="127" customWidth="1"/>
    <col min="8981" max="8981" width="3.109375" style="127" customWidth="1"/>
    <col min="8982" max="8982" width="1.88671875" style="127" customWidth="1"/>
    <col min="8983" max="8984" width="2.21875" style="127" customWidth="1"/>
    <col min="8985" max="8985" width="7.21875" style="127" customWidth="1"/>
    <col min="8986" max="9220" width="8.88671875" style="127"/>
    <col min="9221" max="9221" width="2.44140625" style="127" customWidth="1"/>
    <col min="9222" max="9222" width="2.33203125" style="127" customWidth="1"/>
    <col min="9223" max="9223" width="1.109375" style="127" customWidth="1"/>
    <col min="9224" max="9224" width="22.6640625" style="127" customWidth="1"/>
    <col min="9225" max="9225" width="1.21875" style="127" customWidth="1"/>
    <col min="9226" max="9227" width="11.77734375" style="127" customWidth="1"/>
    <col min="9228" max="9228" width="1.77734375" style="127" customWidth="1"/>
    <col min="9229" max="9229" width="6.88671875" style="127" customWidth="1"/>
    <col min="9230" max="9230" width="4.44140625" style="127" customWidth="1"/>
    <col min="9231" max="9231" width="3.6640625" style="127" customWidth="1"/>
    <col min="9232" max="9232" width="0.77734375" style="127" customWidth="1"/>
    <col min="9233" max="9233" width="3.33203125" style="127" customWidth="1"/>
    <col min="9234" max="9234" width="3.6640625" style="127" customWidth="1"/>
    <col min="9235" max="9235" width="3" style="127" customWidth="1"/>
    <col min="9236" max="9236" width="3.6640625" style="127" customWidth="1"/>
    <col min="9237" max="9237" width="3.109375" style="127" customWidth="1"/>
    <col min="9238" max="9238" width="1.88671875" style="127" customWidth="1"/>
    <col min="9239" max="9240" width="2.21875" style="127" customWidth="1"/>
    <col min="9241" max="9241" width="7.21875" style="127" customWidth="1"/>
    <col min="9242" max="9476" width="8.88671875" style="127"/>
    <col min="9477" max="9477" width="2.44140625" style="127" customWidth="1"/>
    <col min="9478" max="9478" width="2.33203125" style="127" customWidth="1"/>
    <col min="9479" max="9479" width="1.109375" style="127" customWidth="1"/>
    <col min="9480" max="9480" width="22.6640625" style="127" customWidth="1"/>
    <col min="9481" max="9481" width="1.21875" style="127" customWidth="1"/>
    <col min="9482" max="9483" width="11.77734375" style="127" customWidth="1"/>
    <col min="9484" max="9484" width="1.77734375" style="127" customWidth="1"/>
    <col min="9485" max="9485" width="6.88671875" style="127" customWidth="1"/>
    <col min="9486" max="9486" width="4.44140625" style="127" customWidth="1"/>
    <col min="9487" max="9487" width="3.6640625" style="127" customWidth="1"/>
    <col min="9488" max="9488" width="0.77734375" style="127" customWidth="1"/>
    <col min="9489" max="9489" width="3.33203125" style="127" customWidth="1"/>
    <col min="9490" max="9490" width="3.6640625" style="127" customWidth="1"/>
    <col min="9491" max="9491" width="3" style="127" customWidth="1"/>
    <col min="9492" max="9492" width="3.6640625" style="127" customWidth="1"/>
    <col min="9493" max="9493" width="3.109375" style="127" customWidth="1"/>
    <col min="9494" max="9494" width="1.88671875" style="127" customWidth="1"/>
    <col min="9495" max="9496" width="2.21875" style="127" customWidth="1"/>
    <col min="9497" max="9497" width="7.21875" style="127" customWidth="1"/>
    <col min="9498" max="9732" width="8.88671875" style="127"/>
    <col min="9733" max="9733" width="2.44140625" style="127" customWidth="1"/>
    <col min="9734" max="9734" width="2.33203125" style="127" customWidth="1"/>
    <col min="9735" max="9735" width="1.109375" style="127" customWidth="1"/>
    <col min="9736" max="9736" width="22.6640625" style="127" customWidth="1"/>
    <col min="9737" max="9737" width="1.21875" style="127" customWidth="1"/>
    <col min="9738" max="9739" width="11.77734375" style="127" customWidth="1"/>
    <col min="9740" max="9740" width="1.77734375" style="127" customWidth="1"/>
    <col min="9741" max="9741" width="6.88671875" style="127" customWidth="1"/>
    <col min="9742" max="9742" width="4.44140625" style="127" customWidth="1"/>
    <col min="9743" max="9743" width="3.6640625" style="127" customWidth="1"/>
    <col min="9744" max="9744" width="0.77734375" style="127" customWidth="1"/>
    <col min="9745" max="9745" width="3.33203125" style="127" customWidth="1"/>
    <col min="9746" max="9746" width="3.6640625" style="127" customWidth="1"/>
    <col min="9747" max="9747" width="3" style="127" customWidth="1"/>
    <col min="9748" max="9748" width="3.6640625" style="127" customWidth="1"/>
    <col min="9749" max="9749" width="3.109375" style="127" customWidth="1"/>
    <col min="9750" max="9750" width="1.88671875" style="127" customWidth="1"/>
    <col min="9751" max="9752" width="2.21875" style="127" customWidth="1"/>
    <col min="9753" max="9753" width="7.21875" style="127" customWidth="1"/>
    <col min="9754" max="9988" width="8.88671875" style="127"/>
    <col min="9989" max="9989" width="2.44140625" style="127" customWidth="1"/>
    <col min="9990" max="9990" width="2.33203125" style="127" customWidth="1"/>
    <col min="9991" max="9991" width="1.109375" style="127" customWidth="1"/>
    <col min="9992" max="9992" width="22.6640625" style="127" customWidth="1"/>
    <col min="9993" max="9993" width="1.21875" style="127" customWidth="1"/>
    <col min="9994" max="9995" width="11.77734375" style="127" customWidth="1"/>
    <col min="9996" max="9996" width="1.77734375" style="127" customWidth="1"/>
    <col min="9997" max="9997" width="6.88671875" style="127" customWidth="1"/>
    <col min="9998" max="9998" width="4.44140625" style="127" customWidth="1"/>
    <col min="9999" max="9999" width="3.6640625" style="127" customWidth="1"/>
    <col min="10000" max="10000" width="0.77734375" style="127" customWidth="1"/>
    <col min="10001" max="10001" width="3.33203125" style="127" customWidth="1"/>
    <col min="10002" max="10002" width="3.6640625" style="127" customWidth="1"/>
    <col min="10003" max="10003" width="3" style="127" customWidth="1"/>
    <col min="10004" max="10004" width="3.6640625" style="127" customWidth="1"/>
    <col min="10005" max="10005" width="3.109375" style="127" customWidth="1"/>
    <col min="10006" max="10006" width="1.88671875" style="127" customWidth="1"/>
    <col min="10007" max="10008" width="2.21875" style="127" customWidth="1"/>
    <col min="10009" max="10009" width="7.21875" style="127" customWidth="1"/>
    <col min="10010" max="10244" width="8.88671875" style="127"/>
    <col min="10245" max="10245" width="2.44140625" style="127" customWidth="1"/>
    <col min="10246" max="10246" width="2.33203125" style="127" customWidth="1"/>
    <col min="10247" max="10247" width="1.109375" style="127" customWidth="1"/>
    <col min="10248" max="10248" width="22.6640625" style="127" customWidth="1"/>
    <col min="10249" max="10249" width="1.21875" style="127" customWidth="1"/>
    <col min="10250" max="10251" width="11.77734375" style="127" customWidth="1"/>
    <col min="10252" max="10252" width="1.77734375" style="127" customWidth="1"/>
    <col min="10253" max="10253" width="6.88671875" style="127" customWidth="1"/>
    <col min="10254" max="10254" width="4.44140625" style="127" customWidth="1"/>
    <col min="10255" max="10255" width="3.6640625" style="127" customWidth="1"/>
    <col min="10256" max="10256" width="0.77734375" style="127" customWidth="1"/>
    <col min="10257" max="10257" width="3.33203125" style="127" customWidth="1"/>
    <col min="10258" max="10258" width="3.6640625" style="127" customWidth="1"/>
    <col min="10259" max="10259" width="3" style="127" customWidth="1"/>
    <col min="10260" max="10260" width="3.6640625" style="127" customWidth="1"/>
    <col min="10261" max="10261" width="3.109375" style="127" customWidth="1"/>
    <col min="10262" max="10262" width="1.88671875" style="127" customWidth="1"/>
    <col min="10263" max="10264" width="2.21875" style="127" customWidth="1"/>
    <col min="10265" max="10265" width="7.21875" style="127" customWidth="1"/>
    <col min="10266" max="10500" width="8.88671875" style="127"/>
    <col min="10501" max="10501" width="2.44140625" style="127" customWidth="1"/>
    <col min="10502" max="10502" width="2.33203125" style="127" customWidth="1"/>
    <col min="10503" max="10503" width="1.109375" style="127" customWidth="1"/>
    <col min="10504" max="10504" width="22.6640625" style="127" customWidth="1"/>
    <col min="10505" max="10505" width="1.21875" style="127" customWidth="1"/>
    <col min="10506" max="10507" width="11.77734375" style="127" customWidth="1"/>
    <col min="10508" max="10508" width="1.77734375" style="127" customWidth="1"/>
    <col min="10509" max="10509" width="6.88671875" style="127" customWidth="1"/>
    <col min="10510" max="10510" width="4.44140625" style="127" customWidth="1"/>
    <col min="10511" max="10511" width="3.6640625" style="127" customWidth="1"/>
    <col min="10512" max="10512" width="0.77734375" style="127" customWidth="1"/>
    <col min="10513" max="10513" width="3.33203125" style="127" customWidth="1"/>
    <col min="10514" max="10514" width="3.6640625" style="127" customWidth="1"/>
    <col min="10515" max="10515" width="3" style="127" customWidth="1"/>
    <col min="10516" max="10516" width="3.6640625" style="127" customWidth="1"/>
    <col min="10517" max="10517" width="3.109375" style="127" customWidth="1"/>
    <col min="10518" max="10518" width="1.88671875" style="127" customWidth="1"/>
    <col min="10519" max="10520" width="2.21875" style="127" customWidth="1"/>
    <col min="10521" max="10521" width="7.21875" style="127" customWidth="1"/>
    <col min="10522" max="10756" width="8.88671875" style="127"/>
    <col min="10757" max="10757" width="2.44140625" style="127" customWidth="1"/>
    <col min="10758" max="10758" width="2.33203125" style="127" customWidth="1"/>
    <col min="10759" max="10759" width="1.109375" style="127" customWidth="1"/>
    <col min="10760" max="10760" width="22.6640625" style="127" customWidth="1"/>
    <col min="10761" max="10761" width="1.21875" style="127" customWidth="1"/>
    <col min="10762" max="10763" width="11.77734375" style="127" customWidth="1"/>
    <col min="10764" max="10764" width="1.77734375" style="127" customWidth="1"/>
    <col min="10765" max="10765" width="6.88671875" style="127" customWidth="1"/>
    <col min="10766" max="10766" width="4.44140625" style="127" customWidth="1"/>
    <col min="10767" max="10767" width="3.6640625" style="127" customWidth="1"/>
    <col min="10768" max="10768" width="0.77734375" style="127" customWidth="1"/>
    <col min="10769" max="10769" width="3.33203125" style="127" customWidth="1"/>
    <col min="10770" max="10770" width="3.6640625" style="127" customWidth="1"/>
    <col min="10771" max="10771" width="3" style="127" customWidth="1"/>
    <col min="10772" max="10772" width="3.6640625" style="127" customWidth="1"/>
    <col min="10773" max="10773" width="3.109375" style="127" customWidth="1"/>
    <col min="10774" max="10774" width="1.88671875" style="127" customWidth="1"/>
    <col min="10775" max="10776" width="2.21875" style="127" customWidth="1"/>
    <col min="10777" max="10777" width="7.21875" style="127" customWidth="1"/>
    <col min="10778" max="11012" width="8.88671875" style="127"/>
    <col min="11013" max="11013" width="2.44140625" style="127" customWidth="1"/>
    <col min="11014" max="11014" width="2.33203125" style="127" customWidth="1"/>
    <col min="11015" max="11015" width="1.109375" style="127" customWidth="1"/>
    <col min="11016" max="11016" width="22.6640625" style="127" customWidth="1"/>
    <col min="11017" max="11017" width="1.21875" style="127" customWidth="1"/>
    <col min="11018" max="11019" width="11.77734375" style="127" customWidth="1"/>
    <col min="11020" max="11020" width="1.77734375" style="127" customWidth="1"/>
    <col min="11021" max="11021" width="6.88671875" style="127" customWidth="1"/>
    <col min="11022" max="11022" width="4.44140625" style="127" customWidth="1"/>
    <col min="11023" max="11023" width="3.6640625" style="127" customWidth="1"/>
    <col min="11024" max="11024" width="0.77734375" style="127" customWidth="1"/>
    <col min="11025" max="11025" width="3.33203125" style="127" customWidth="1"/>
    <col min="11026" max="11026" width="3.6640625" style="127" customWidth="1"/>
    <col min="11027" max="11027" width="3" style="127" customWidth="1"/>
    <col min="11028" max="11028" width="3.6640625" style="127" customWidth="1"/>
    <col min="11029" max="11029" width="3.109375" style="127" customWidth="1"/>
    <col min="11030" max="11030" width="1.88671875" style="127" customWidth="1"/>
    <col min="11031" max="11032" width="2.21875" style="127" customWidth="1"/>
    <col min="11033" max="11033" width="7.21875" style="127" customWidth="1"/>
    <col min="11034" max="11268" width="8.88671875" style="127"/>
    <col min="11269" max="11269" width="2.44140625" style="127" customWidth="1"/>
    <col min="11270" max="11270" width="2.33203125" style="127" customWidth="1"/>
    <col min="11271" max="11271" width="1.109375" style="127" customWidth="1"/>
    <col min="11272" max="11272" width="22.6640625" style="127" customWidth="1"/>
    <col min="11273" max="11273" width="1.21875" style="127" customWidth="1"/>
    <col min="11274" max="11275" width="11.77734375" style="127" customWidth="1"/>
    <col min="11276" max="11276" width="1.77734375" style="127" customWidth="1"/>
    <col min="11277" max="11277" width="6.88671875" style="127" customWidth="1"/>
    <col min="11278" max="11278" width="4.44140625" style="127" customWidth="1"/>
    <col min="11279" max="11279" width="3.6640625" style="127" customWidth="1"/>
    <col min="11280" max="11280" width="0.77734375" style="127" customWidth="1"/>
    <col min="11281" max="11281" width="3.33203125" style="127" customWidth="1"/>
    <col min="11282" max="11282" width="3.6640625" style="127" customWidth="1"/>
    <col min="11283" max="11283" width="3" style="127" customWidth="1"/>
    <col min="11284" max="11284" width="3.6640625" style="127" customWidth="1"/>
    <col min="11285" max="11285" width="3.109375" style="127" customWidth="1"/>
    <col min="11286" max="11286" width="1.88671875" style="127" customWidth="1"/>
    <col min="11287" max="11288" width="2.21875" style="127" customWidth="1"/>
    <col min="11289" max="11289" width="7.21875" style="127" customWidth="1"/>
    <col min="11290" max="11524" width="8.88671875" style="127"/>
    <col min="11525" max="11525" width="2.44140625" style="127" customWidth="1"/>
    <col min="11526" max="11526" width="2.33203125" style="127" customWidth="1"/>
    <col min="11527" max="11527" width="1.109375" style="127" customWidth="1"/>
    <col min="11528" max="11528" width="22.6640625" style="127" customWidth="1"/>
    <col min="11529" max="11529" width="1.21875" style="127" customWidth="1"/>
    <col min="11530" max="11531" width="11.77734375" style="127" customWidth="1"/>
    <col min="11532" max="11532" width="1.77734375" style="127" customWidth="1"/>
    <col min="11533" max="11533" width="6.88671875" style="127" customWidth="1"/>
    <col min="11534" max="11534" width="4.44140625" style="127" customWidth="1"/>
    <col min="11535" max="11535" width="3.6640625" style="127" customWidth="1"/>
    <col min="11536" max="11536" width="0.77734375" style="127" customWidth="1"/>
    <col min="11537" max="11537" width="3.33203125" style="127" customWidth="1"/>
    <col min="11538" max="11538" width="3.6640625" style="127" customWidth="1"/>
    <col min="11539" max="11539" width="3" style="127" customWidth="1"/>
    <col min="11540" max="11540" width="3.6640625" style="127" customWidth="1"/>
    <col min="11541" max="11541" width="3.109375" style="127" customWidth="1"/>
    <col min="11542" max="11542" width="1.88671875" style="127" customWidth="1"/>
    <col min="11543" max="11544" width="2.21875" style="127" customWidth="1"/>
    <col min="11545" max="11545" width="7.21875" style="127" customWidth="1"/>
    <col min="11546" max="11780" width="8.88671875" style="127"/>
    <col min="11781" max="11781" width="2.44140625" style="127" customWidth="1"/>
    <col min="11782" max="11782" width="2.33203125" style="127" customWidth="1"/>
    <col min="11783" max="11783" width="1.109375" style="127" customWidth="1"/>
    <col min="11784" max="11784" width="22.6640625" style="127" customWidth="1"/>
    <col min="11785" max="11785" width="1.21875" style="127" customWidth="1"/>
    <col min="11786" max="11787" width="11.77734375" style="127" customWidth="1"/>
    <col min="11788" max="11788" width="1.77734375" style="127" customWidth="1"/>
    <col min="11789" max="11789" width="6.88671875" style="127" customWidth="1"/>
    <col min="11790" max="11790" width="4.44140625" style="127" customWidth="1"/>
    <col min="11791" max="11791" width="3.6640625" style="127" customWidth="1"/>
    <col min="11792" max="11792" width="0.77734375" style="127" customWidth="1"/>
    <col min="11793" max="11793" width="3.33203125" style="127" customWidth="1"/>
    <col min="11794" max="11794" width="3.6640625" style="127" customWidth="1"/>
    <col min="11795" max="11795" width="3" style="127" customWidth="1"/>
    <col min="11796" max="11796" width="3.6640625" style="127" customWidth="1"/>
    <col min="11797" max="11797" width="3.109375" style="127" customWidth="1"/>
    <col min="11798" max="11798" width="1.88671875" style="127" customWidth="1"/>
    <col min="11799" max="11800" width="2.21875" style="127" customWidth="1"/>
    <col min="11801" max="11801" width="7.21875" style="127" customWidth="1"/>
    <col min="11802" max="12036" width="8.88671875" style="127"/>
    <col min="12037" max="12037" width="2.44140625" style="127" customWidth="1"/>
    <col min="12038" max="12038" width="2.33203125" style="127" customWidth="1"/>
    <col min="12039" max="12039" width="1.109375" style="127" customWidth="1"/>
    <col min="12040" max="12040" width="22.6640625" style="127" customWidth="1"/>
    <col min="12041" max="12041" width="1.21875" style="127" customWidth="1"/>
    <col min="12042" max="12043" width="11.77734375" style="127" customWidth="1"/>
    <col min="12044" max="12044" width="1.77734375" style="127" customWidth="1"/>
    <col min="12045" max="12045" width="6.88671875" style="127" customWidth="1"/>
    <col min="12046" max="12046" width="4.44140625" style="127" customWidth="1"/>
    <col min="12047" max="12047" width="3.6640625" style="127" customWidth="1"/>
    <col min="12048" max="12048" width="0.77734375" style="127" customWidth="1"/>
    <col min="12049" max="12049" width="3.33203125" style="127" customWidth="1"/>
    <col min="12050" max="12050" width="3.6640625" style="127" customWidth="1"/>
    <col min="12051" max="12051" width="3" style="127" customWidth="1"/>
    <col min="12052" max="12052" width="3.6640625" style="127" customWidth="1"/>
    <col min="12053" max="12053" width="3.109375" style="127" customWidth="1"/>
    <col min="12054" max="12054" width="1.88671875" style="127" customWidth="1"/>
    <col min="12055" max="12056" width="2.21875" style="127" customWidth="1"/>
    <col min="12057" max="12057" width="7.21875" style="127" customWidth="1"/>
    <col min="12058" max="12292" width="8.88671875" style="127"/>
    <col min="12293" max="12293" width="2.44140625" style="127" customWidth="1"/>
    <col min="12294" max="12294" width="2.33203125" style="127" customWidth="1"/>
    <col min="12295" max="12295" width="1.109375" style="127" customWidth="1"/>
    <col min="12296" max="12296" width="22.6640625" style="127" customWidth="1"/>
    <col min="12297" max="12297" width="1.21875" style="127" customWidth="1"/>
    <col min="12298" max="12299" width="11.77734375" style="127" customWidth="1"/>
    <col min="12300" max="12300" width="1.77734375" style="127" customWidth="1"/>
    <col min="12301" max="12301" width="6.88671875" style="127" customWidth="1"/>
    <col min="12302" max="12302" width="4.44140625" style="127" customWidth="1"/>
    <col min="12303" max="12303" width="3.6640625" style="127" customWidth="1"/>
    <col min="12304" max="12304" width="0.77734375" style="127" customWidth="1"/>
    <col min="12305" max="12305" width="3.33203125" style="127" customWidth="1"/>
    <col min="12306" max="12306" width="3.6640625" style="127" customWidth="1"/>
    <col min="12307" max="12307" width="3" style="127" customWidth="1"/>
    <col min="12308" max="12308" width="3.6640625" style="127" customWidth="1"/>
    <col min="12309" max="12309" width="3.109375" style="127" customWidth="1"/>
    <col min="12310" max="12310" width="1.88671875" style="127" customWidth="1"/>
    <col min="12311" max="12312" width="2.21875" style="127" customWidth="1"/>
    <col min="12313" max="12313" width="7.21875" style="127" customWidth="1"/>
    <col min="12314" max="12548" width="8.88671875" style="127"/>
    <col min="12549" max="12549" width="2.44140625" style="127" customWidth="1"/>
    <col min="12550" max="12550" width="2.33203125" style="127" customWidth="1"/>
    <col min="12551" max="12551" width="1.109375" style="127" customWidth="1"/>
    <col min="12552" max="12552" width="22.6640625" style="127" customWidth="1"/>
    <col min="12553" max="12553" width="1.21875" style="127" customWidth="1"/>
    <col min="12554" max="12555" width="11.77734375" style="127" customWidth="1"/>
    <col min="12556" max="12556" width="1.77734375" style="127" customWidth="1"/>
    <col min="12557" max="12557" width="6.88671875" style="127" customWidth="1"/>
    <col min="12558" max="12558" width="4.44140625" style="127" customWidth="1"/>
    <col min="12559" max="12559" width="3.6640625" style="127" customWidth="1"/>
    <col min="12560" max="12560" width="0.77734375" style="127" customWidth="1"/>
    <col min="12561" max="12561" width="3.33203125" style="127" customWidth="1"/>
    <col min="12562" max="12562" width="3.6640625" style="127" customWidth="1"/>
    <col min="12563" max="12563" width="3" style="127" customWidth="1"/>
    <col min="12564" max="12564" width="3.6640625" style="127" customWidth="1"/>
    <col min="12565" max="12565" width="3.109375" style="127" customWidth="1"/>
    <col min="12566" max="12566" width="1.88671875" style="127" customWidth="1"/>
    <col min="12567" max="12568" width="2.21875" style="127" customWidth="1"/>
    <col min="12569" max="12569" width="7.21875" style="127" customWidth="1"/>
    <col min="12570" max="12804" width="8.88671875" style="127"/>
    <col min="12805" max="12805" width="2.44140625" style="127" customWidth="1"/>
    <col min="12806" max="12806" width="2.33203125" style="127" customWidth="1"/>
    <col min="12807" max="12807" width="1.109375" style="127" customWidth="1"/>
    <col min="12808" max="12808" width="22.6640625" style="127" customWidth="1"/>
    <col min="12809" max="12809" width="1.21875" style="127" customWidth="1"/>
    <col min="12810" max="12811" width="11.77734375" style="127" customWidth="1"/>
    <col min="12812" max="12812" width="1.77734375" style="127" customWidth="1"/>
    <col min="12813" max="12813" width="6.88671875" style="127" customWidth="1"/>
    <col min="12814" max="12814" width="4.44140625" style="127" customWidth="1"/>
    <col min="12815" max="12815" width="3.6640625" style="127" customWidth="1"/>
    <col min="12816" max="12816" width="0.77734375" style="127" customWidth="1"/>
    <col min="12817" max="12817" width="3.33203125" style="127" customWidth="1"/>
    <col min="12818" max="12818" width="3.6640625" style="127" customWidth="1"/>
    <col min="12819" max="12819" width="3" style="127" customWidth="1"/>
    <col min="12820" max="12820" width="3.6640625" style="127" customWidth="1"/>
    <col min="12821" max="12821" width="3.109375" style="127" customWidth="1"/>
    <col min="12822" max="12822" width="1.88671875" style="127" customWidth="1"/>
    <col min="12823" max="12824" width="2.21875" style="127" customWidth="1"/>
    <col min="12825" max="12825" width="7.21875" style="127" customWidth="1"/>
    <col min="12826" max="13060" width="8.88671875" style="127"/>
    <col min="13061" max="13061" width="2.44140625" style="127" customWidth="1"/>
    <col min="13062" max="13062" width="2.33203125" style="127" customWidth="1"/>
    <col min="13063" max="13063" width="1.109375" style="127" customWidth="1"/>
    <col min="13064" max="13064" width="22.6640625" style="127" customWidth="1"/>
    <col min="13065" max="13065" width="1.21875" style="127" customWidth="1"/>
    <col min="13066" max="13067" width="11.77734375" style="127" customWidth="1"/>
    <col min="13068" max="13068" width="1.77734375" style="127" customWidth="1"/>
    <col min="13069" max="13069" width="6.88671875" style="127" customWidth="1"/>
    <col min="13070" max="13070" width="4.44140625" style="127" customWidth="1"/>
    <col min="13071" max="13071" width="3.6640625" style="127" customWidth="1"/>
    <col min="13072" max="13072" width="0.77734375" style="127" customWidth="1"/>
    <col min="13073" max="13073" width="3.33203125" style="127" customWidth="1"/>
    <col min="13074" max="13074" width="3.6640625" style="127" customWidth="1"/>
    <col min="13075" max="13075" width="3" style="127" customWidth="1"/>
    <col min="13076" max="13076" width="3.6640625" style="127" customWidth="1"/>
    <col min="13077" max="13077" width="3.109375" style="127" customWidth="1"/>
    <col min="13078" max="13078" width="1.88671875" style="127" customWidth="1"/>
    <col min="13079" max="13080" width="2.21875" style="127" customWidth="1"/>
    <col min="13081" max="13081" width="7.21875" style="127" customWidth="1"/>
    <col min="13082" max="13316" width="8.88671875" style="127"/>
    <col min="13317" max="13317" width="2.44140625" style="127" customWidth="1"/>
    <col min="13318" max="13318" width="2.33203125" style="127" customWidth="1"/>
    <col min="13319" max="13319" width="1.109375" style="127" customWidth="1"/>
    <col min="13320" max="13320" width="22.6640625" style="127" customWidth="1"/>
    <col min="13321" max="13321" width="1.21875" style="127" customWidth="1"/>
    <col min="13322" max="13323" width="11.77734375" style="127" customWidth="1"/>
    <col min="13324" max="13324" width="1.77734375" style="127" customWidth="1"/>
    <col min="13325" max="13325" width="6.88671875" style="127" customWidth="1"/>
    <col min="13326" max="13326" width="4.44140625" style="127" customWidth="1"/>
    <col min="13327" max="13327" width="3.6640625" style="127" customWidth="1"/>
    <col min="13328" max="13328" width="0.77734375" style="127" customWidth="1"/>
    <col min="13329" max="13329" width="3.33203125" style="127" customWidth="1"/>
    <col min="13330" max="13330" width="3.6640625" style="127" customWidth="1"/>
    <col min="13331" max="13331" width="3" style="127" customWidth="1"/>
    <col min="13332" max="13332" width="3.6640625" style="127" customWidth="1"/>
    <col min="13333" max="13333" width="3.109375" style="127" customWidth="1"/>
    <col min="13334" max="13334" width="1.88671875" style="127" customWidth="1"/>
    <col min="13335" max="13336" width="2.21875" style="127" customWidth="1"/>
    <col min="13337" max="13337" width="7.21875" style="127" customWidth="1"/>
    <col min="13338" max="13572" width="8.88671875" style="127"/>
    <col min="13573" max="13573" width="2.44140625" style="127" customWidth="1"/>
    <col min="13574" max="13574" width="2.33203125" style="127" customWidth="1"/>
    <col min="13575" max="13575" width="1.109375" style="127" customWidth="1"/>
    <col min="13576" max="13576" width="22.6640625" style="127" customWidth="1"/>
    <col min="13577" max="13577" width="1.21875" style="127" customWidth="1"/>
    <col min="13578" max="13579" width="11.77734375" style="127" customWidth="1"/>
    <col min="13580" max="13580" width="1.77734375" style="127" customWidth="1"/>
    <col min="13581" max="13581" width="6.88671875" style="127" customWidth="1"/>
    <col min="13582" max="13582" width="4.44140625" style="127" customWidth="1"/>
    <col min="13583" max="13583" width="3.6640625" style="127" customWidth="1"/>
    <col min="13584" max="13584" width="0.77734375" style="127" customWidth="1"/>
    <col min="13585" max="13585" width="3.33203125" style="127" customWidth="1"/>
    <col min="13586" max="13586" width="3.6640625" style="127" customWidth="1"/>
    <col min="13587" max="13587" width="3" style="127" customWidth="1"/>
    <col min="13588" max="13588" width="3.6640625" style="127" customWidth="1"/>
    <col min="13589" max="13589" width="3.109375" style="127" customWidth="1"/>
    <col min="13590" max="13590" width="1.88671875" style="127" customWidth="1"/>
    <col min="13591" max="13592" width="2.21875" style="127" customWidth="1"/>
    <col min="13593" max="13593" width="7.21875" style="127" customWidth="1"/>
    <col min="13594" max="13828" width="8.88671875" style="127"/>
    <col min="13829" max="13829" width="2.44140625" style="127" customWidth="1"/>
    <col min="13830" max="13830" width="2.33203125" style="127" customWidth="1"/>
    <col min="13831" max="13831" width="1.109375" style="127" customWidth="1"/>
    <col min="13832" max="13832" width="22.6640625" style="127" customWidth="1"/>
    <col min="13833" max="13833" width="1.21875" style="127" customWidth="1"/>
    <col min="13834" max="13835" width="11.77734375" style="127" customWidth="1"/>
    <col min="13836" max="13836" width="1.77734375" style="127" customWidth="1"/>
    <col min="13837" max="13837" width="6.88671875" style="127" customWidth="1"/>
    <col min="13838" max="13838" width="4.44140625" style="127" customWidth="1"/>
    <col min="13839" max="13839" width="3.6640625" style="127" customWidth="1"/>
    <col min="13840" max="13840" width="0.77734375" style="127" customWidth="1"/>
    <col min="13841" max="13841" width="3.33203125" style="127" customWidth="1"/>
    <col min="13842" max="13842" width="3.6640625" style="127" customWidth="1"/>
    <col min="13843" max="13843" width="3" style="127" customWidth="1"/>
    <col min="13844" max="13844" width="3.6640625" style="127" customWidth="1"/>
    <col min="13845" max="13845" width="3.109375" style="127" customWidth="1"/>
    <col min="13846" max="13846" width="1.88671875" style="127" customWidth="1"/>
    <col min="13847" max="13848" width="2.21875" style="127" customWidth="1"/>
    <col min="13849" max="13849" width="7.21875" style="127" customWidth="1"/>
    <col min="13850" max="14084" width="8.88671875" style="127"/>
    <col min="14085" max="14085" width="2.44140625" style="127" customWidth="1"/>
    <col min="14086" max="14086" width="2.33203125" style="127" customWidth="1"/>
    <col min="14087" max="14087" width="1.109375" style="127" customWidth="1"/>
    <col min="14088" max="14088" width="22.6640625" style="127" customWidth="1"/>
    <col min="14089" max="14089" width="1.21875" style="127" customWidth="1"/>
    <col min="14090" max="14091" width="11.77734375" style="127" customWidth="1"/>
    <col min="14092" max="14092" width="1.77734375" style="127" customWidth="1"/>
    <col min="14093" max="14093" width="6.88671875" style="127" customWidth="1"/>
    <col min="14094" max="14094" width="4.44140625" style="127" customWidth="1"/>
    <col min="14095" max="14095" width="3.6640625" style="127" customWidth="1"/>
    <col min="14096" max="14096" width="0.77734375" style="127" customWidth="1"/>
    <col min="14097" max="14097" width="3.33203125" style="127" customWidth="1"/>
    <col min="14098" max="14098" width="3.6640625" style="127" customWidth="1"/>
    <col min="14099" max="14099" width="3" style="127" customWidth="1"/>
    <col min="14100" max="14100" width="3.6640625" style="127" customWidth="1"/>
    <col min="14101" max="14101" width="3.109375" style="127" customWidth="1"/>
    <col min="14102" max="14102" width="1.88671875" style="127" customWidth="1"/>
    <col min="14103" max="14104" width="2.21875" style="127" customWidth="1"/>
    <col min="14105" max="14105" width="7.21875" style="127" customWidth="1"/>
    <col min="14106" max="14340" width="8.88671875" style="127"/>
    <col min="14341" max="14341" width="2.44140625" style="127" customWidth="1"/>
    <col min="14342" max="14342" width="2.33203125" style="127" customWidth="1"/>
    <col min="14343" max="14343" width="1.109375" style="127" customWidth="1"/>
    <col min="14344" max="14344" width="22.6640625" style="127" customWidth="1"/>
    <col min="14345" max="14345" width="1.21875" style="127" customWidth="1"/>
    <col min="14346" max="14347" width="11.77734375" style="127" customWidth="1"/>
    <col min="14348" max="14348" width="1.77734375" style="127" customWidth="1"/>
    <col min="14349" max="14349" width="6.88671875" style="127" customWidth="1"/>
    <col min="14350" max="14350" width="4.44140625" style="127" customWidth="1"/>
    <col min="14351" max="14351" width="3.6640625" style="127" customWidth="1"/>
    <col min="14352" max="14352" width="0.77734375" style="127" customWidth="1"/>
    <col min="14353" max="14353" width="3.33203125" style="127" customWidth="1"/>
    <col min="14354" max="14354" width="3.6640625" style="127" customWidth="1"/>
    <col min="14355" max="14355" width="3" style="127" customWidth="1"/>
    <col min="14356" max="14356" width="3.6640625" style="127" customWidth="1"/>
    <col min="14357" max="14357" width="3.109375" style="127" customWidth="1"/>
    <col min="14358" max="14358" width="1.88671875" style="127" customWidth="1"/>
    <col min="14359" max="14360" width="2.21875" style="127" customWidth="1"/>
    <col min="14361" max="14361" width="7.21875" style="127" customWidth="1"/>
    <col min="14362" max="14596" width="8.88671875" style="127"/>
    <col min="14597" max="14597" width="2.44140625" style="127" customWidth="1"/>
    <col min="14598" max="14598" width="2.33203125" style="127" customWidth="1"/>
    <col min="14599" max="14599" width="1.109375" style="127" customWidth="1"/>
    <col min="14600" max="14600" width="22.6640625" style="127" customWidth="1"/>
    <col min="14601" max="14601" width="1.21875" style="127" customWidth="1"/>
    <col min="14602" max="14603" width="11.77734375" style="127" customWidth="1"/>
    <col min="14604" max="14604" width="1.77734375" style="127" customWidth="1"/>
    <col min="14605" max="14605" width="6.88671875" style="127" customWidth="1"/>
    <col min="14606" max="14606" width="4.44140625" style="127" customWidth="1"/>
    <col min="14607" max="14607" width="3.6640625" style="127" customWidth="1"/>
    <col min="14608" max="14608" width="0.77734375" style="127" customWidth="1"/>
    <col min="14609" max="14609" width="3.33203125" style="127" customWidth="1"/>
    <col min="14610" max="14610" width="3.6640625" style="127" customWidth="1"/>
    <col min="14611" max="14611" width="3" style="127" customWidth="1"/>
    <col min="14612" max="14612" width="3.6640625" style="127" customWidth="1"/>
    <col min="14613" max="14613" width="3.109375" style="127" customWidth="1"/>
    <col min="14614" max="14614" width="1.88671875" style="127" customWidth="1"/>
    <col min="14615" max="14616" width="2.21875" style="127" customWidth="1"/>
    <col min="14617" max="14617" width="7.21875" style="127" customWidth="1"/>
    <col min="14618" max="14852" width="8.88671875" style="127"/>
    <col min="14853" max="14853" width="2.44140625" style="127" customWidth="1"/>
    <col min="14854" max="14854" width="2.33203125" style="127" customWidth="1"/>
    <col min="14855" max="14855" width="1.109375" style="127" customWidth="1"/>
    <col min="14856" max="14856" width="22.6640625" style="127" customWidth="1"/>
    <col min="14857" max="14857" width="1.21875" style="127" customWidth="1"/>
    <col min="14858" max="14859" width="11.77734375" style="127" customWidth="1"/>
    <col min="14860" max="14860" width="1.77734375" style="127" customWidth="1"/>
    <col min="14861" max="14861" width="6.88671875" style="127" customWidth="1"/>
    <col min="14862" max="14862" width="4.44140625" style="127" customWidth="1"/>
    <col min="14863" max="14863" width="3.6640625" style="127" customWidth="1"/>
    <col min="14864" max="14864" width="0.77734375" style="127" customWidth="1"/>
    <col min="14865" max="14865" width="3.33203125" style="127" customWidth="1"/>
    <col min="14866" max="14866" width="3.6640625" style="127" customWidth="1"/>
    <col min="14867" max="14867" width="3" style="127" customWidth="1"/>
    <col min="14868" max="14868" width="3.6640625" style="127" customWidth="1"/>
    <col min="14869" max="14869" width="3.109375" style="127" customWidth="1"/>
    <col min="14870" max="14870" width="1.88671875" style="127" customWidth="1"/>
    <col min="14871" max="14872" width="2.21875" style="127" customWidth="1"/>
    <col min="14873" max="14873" width="7.21875" style="127" customWidth="1"/>
    <col min="14874" max="15108" width="8.88671875" style="127"/>
    <col min="15109" max="15109" width="2.44140625" style="127" customWidth="1"/>
    <col min="15110" max="15110" width="2.33203125" style="127" customWidth="1"/>
    <col min="15111" max="15111" width="1.109375" style="127" customWidth="1"/>
    <col min="15112" max="15112" width="22.6640625" style="127" customWidth="1"/>
    <col min="15113" max="15113" width="1.21875" style="127" customWidth="1"/>
    <col min="15114" max="15115" width="11.77734375" style="127" customWidth="1"/>
    <col min="15116" max="15116" width="1.77734375" style="127" customWidth="1"/>
    <col min="15117" max="15117" width="6.88671875" style="127" customWidth="1"/>
    <col min="15118" max="15118" width="4.44140625" style="127" customWidth="1"/>
    <col min="15119" max="15119" width="3.6640625" style="127" customWidth="1"/>
    <col min="15120" max="15120" width="0.77734375" style="127" customWidth="1"/>
    <col min="15121" max="15121" width="3.33203125" style="127" customWidth="1"/>
    <col min="15122" max="15122" width="3.6640625" style="127" customWidth="1"/>
    <col min="15123" max="15123" width="3" style="127" customWidth="1"/>
    <col min="15124" max="15124" width="3.6640625" style="127" customWidth="1"/>
    <col min="15125" max="15125" width="3.109375" style="127" customWidth="1"/>
    <col min="15126" max="15126" width="1.88671875" style="127" customWidth="1"/>
    <col min="15127" max="15128" width="2.21875" style="127" customWidth="1"/>
    <col min="15129" max="15129" width="7.21875" style="127" customWidth="1"/>
    <col min="15130" max="15364" width="8.88671875" style="127"/>
    <col min="15365" max="15365" width="2.44140625" style="127" customWidth="1"/>
    <col min="15366" max="15366" width="2.33203125" style="127" customWidth="1"/>
    <col min="15367" max="15367" width="1.109375" style="127" customWidth="1"/>
    <col min="15368" max="15368" width="22.6640625" style="127" customWidth="1"/>
    <col min="15369" max="15369" width="1.21875" style="127" customWidth="1"/>
    <col min="15370" max="15371" width="11.77734375" style="127" customWidth="1"/>
    <col min="15372" max="15372" width="1.77734375" style="127" customWidth="1"/>
    <col min="15373" max="15373" width="6.88671875" style="127" customWidth="1"/>
    <col min="15374" max="15374" width="4.44140625" style="127" customWidth="1"/>
    <col min="15375" max="15375" width="3.6640625" style="127" customWidth="1"/>
    <col min="15376" max="15376" width="0.77734375" style="127" customWidth="1"/>
    <col min="15377" max="15377" width="3.33203125" style="127" customWidth="1"/>
    <col min="15378" max="15378" width="3.6640625" style="127" customWidth="1"/>
    <col min="15379" max="15379" width="3" style="127" customWidth="1"/>
    <col min="15380" max="15380" width="3.6640625" style="127" customWidth="1"/>
    <col min="15381" max="15381" width="3.109375" style="127" customWidth="1"/>
    <col min="15382" max="15382" width="1.88671875" style="127" customWidth="1"/>
    <col min="15383" max="15384" width="2.21875" style="127" customWidth="1"/>
    <col min="15385" max="15385" width="7.21875" style="127" customWidth="1"/>
    <col min="15386" max="15620" width="8.88671875" style="127"/>
    <col min="15621" max="15621" width="2.44140625" style="127" customWidth="1"/>
    <col min="15622" max="15622" width="2.33203125" style="127" customWidth="1"/>
    <col min="15623" max="15623" width="1.109375" style="127" customWidth="1"/>
    <col min="15624" max="15624" width="22.6640625" style="127" customWidth="1"/>
    <col min="15625" max="15625" width="1.21875" style="127" customWidth="1"/>
    <col min="15626" max="15627" width="11.77734375" style="127" customWidth="1"/>
    <col min="15628" max="15628" width="1.77734375" style="127" customWidth="1"/>
    <col min="15629" max="15629" width="6.88671875" style="127" customWidth="1"/>
    <col min="15630" max="15630" width="4.44140625" style="127" customWidth="1"/>
    <col min="15631" max="15631" width="3.6640625" style="127" customWidth="1"/>
    <col min="15632" max="15632" width="0.77734375" style="127" customWidth="1"/>
    <col min="15633" max="15633" width="3.33203125" style="127" customWidth="1"/>
    <col min="15634" max="15634" width="3.6640625" style="127" customWidth="1"/>
    <col min="15635" max="15635" width="3" style="127" customWidth="1"/>
    <col min="15636" max="15636" width="3.6640625" style="127" customWidth="1"/>
    <col min="15637" max="15637" width="3.109375" style="127" customWidth="1"/>
    <col min="15638" max="15638" width="1.88671875" style="127" customWidth="1"/>
    <col min="15639" max="15640" width="2.21875" style="127" customWidth="1"/>
    <col min="15641" max="15641" width="7.21875" style="127" customWidth="1"/>
    <col min="15642" max="15876" width="8.88671875" style="127"/>
    <col min="15877" max="15877" width="2.44140625" style="127" customWidth="1"/>
    <col min="15878" max="15878" width="2.33203125" style="127" customWidth="1"/>
    <col min="15879" max="15879" width="1.109375" style="127" customWidth="1"/>
    <col min="15880" max="15880" width="22.6640625" style="127" customWidth="1"/>
    <col min="15881" max="15881" width="1.21875" style="127" customWidth="1"/>
    <col min="15882" max="15883" width="11.77734375" style="127" customWidth="1"/>
    <col min="15884" max="15884" width="1.77734375" style="127" customWidth="1"/>
    <col min="15885" max="15885" width="6.88671875" style="127" customWidth="1"/>
    <col min="15886" max="15886" width="4.44140625" style="127" customWidth="1"/>
    <col min="15887" max="15887" width="3.6640625" style="127" customWidth="1"/>
    <col min="15888" max="15888" width="0.77734375" style="127" customWidth="1"/>
    <col min="15889" max="15889" width="3.33203125" style="127" customWidth="1"/>
    <col min="15890" max="15890" width="3.6640625" style="127" customWidth="1"/>
    <col min="15891" max="15891" width="3" style="127" customWidth="1"/>
    <col min="15892" max="15892" width="3.6640625" style="127" customWidth="1"/>
    <col min="15893" max="15893" width="3.109375" style="127" customWidth="1"/>
    <col min="15894" max="15894" width="1.88671875" style="127" customWidth="1"/>
    <col min="15895" max="15896" width="2.21875" style="127" customWidth="1"/>
    <col min="15897" max="15897" width="7.21875" style="127" customWidth="1"/>
    <col min="15898" max="16132" width="8.88671875" style="127"/>
    <col min="16133" max="16133" width="2.44140625" style="127" customWidth="1"/>
    <col min="16134" max="16134" width="2.33203125" style="127" customWidth="1"/>
    <col min="16135" max="16135" width="1.109375" style="127" customWidth="1"/>
    <col min="16136" max="16136" width="22.6640625" style="127" customWidth="1"/>
    <col min="16137" max="16137" width="1.21875" style="127" customWidth="1"/>
    <col min="16138" max="16139" width="11.77734375" style="127" customWidth="1"/>
    <col min="16140" max="16140" width="1.77734375" style="127" customWidth="1"/>
    <col min="16141" max="16141" width="6.88671875" style="127" customWidth="1"/>
    <col min="16142" max="16142" width="4.44140625" style="127" customWidth="1"/>
    <col min="16143" max="16143" width="3.6640625" style="127" customWidth="1"/>
    <col min="16144" max="16144" width="0.77734375" style="127" customWidth="1"/>
    <col min="16145" max="16145" width="3.33203125" style="127" customWidth="1"/>
    <col min="16146" max="16146" width="3.6640625" style="127" customWidth="1"/>
    <col min="16147" max="16147" width="3" style="127" customWidth="1"/>
    <col min="16148" max="16148" width="3.6640625" style="127" customWidth="1"/>
    <col min="16149" max="16149" width="3.109375" style="127" customWidth="1"/>
    <col min="16150" max="16150" width="1.88671875" style="127" customWidth="1"/>
    <col min="16151" max="16152" width="2.21875" style="127" customWidth="1"/>
    <col min="16153" max="16153" width="7.21875" style="127" customWidth="1"/>
    <col min="16154" max="16351" width="8.88671875" style="127"/>
    <col min="16352" max="16384" width="8.88671875" style="127" customWidth="1"/>
  </cols>
  <sheetData>
    <row r="1" spans="2:31" ht="20.25" customHeight="1">
      <c r="B1" s="126" t="s">
        <v>2608</v>
      </c>
    </row>
    <row r="2" spans="2:31" ht="12" customHeight="1">
      <c r="U2" s="129"/>
      <c r="V2" s="129"/>
      <c r="Z2" s="129"/>
      <c r="AD2" s="297"/>
    </row>
    <row r="3" spans="2:31">
      <c r="S3" s="154"/>
      <c r="T3" s="1079"/>
      <c r="U3" s="1080"/>
      <c r="V3" s="130" t="s">
        <v>2272</v>
      </c>
      <c r="W3" s="567"/>
      <c r="X3" s="130" t="s">
        <v>2273</v>
      </c>
      <c r="Y3" s="567"/>
      <c r="Z3" s="130" t="s">
        <v>2274</v>
      </c>
    </row>
    <row r="4" spans="2:31" s="157" customFormat="1"/>
    <row r="5" spans="2:31" ht="13.5" customHeight="1">
      <c r="P5" s="127" t="s">
        <v>2286</v>
      </c>
      <c r="V5" s="131"/>
      <c r="W5" s="131"/>
      <c r="X5" s="131"/>
      <c r="Y5" s="131"/>
      <c r="Z5" s="131"/>
    </row>
    <row r="6" spans="2:31" ht="15" customHeight="1">
      <c r="C6" s="127" t="s">
        <v>2275</v>
      </c>
      <c r="P6" s="1071" t="s">
        <v>2287</v>
      </c>
      <c r="Q6" s="1078"/>
      <c r="R6" s="1075"/>
      <c r="S6" s="1076"/>
      <c r="T6" s="1076"/>
      <c r="U6" s="1076"/>
      <c r="V6" s="1076"/>
      <c r="W6" s="1076"/>
      <c r="X6" s="1076"/>
      <c r="Y6" s="1076"/>
      <c r="Z6" s="1076"/>
    </row>
    <row r="7" spans="2:31" ht="2.4" customHeight="1">
      <c r="Q7" s="126"/>
      <c r="R7" s="133"/>
      <c r="S7" s="133"/>
      <c r="T7" s="133"/>
      <c r="U7" s="133"/>
      <c r="V7" s="133"/>
      <c r="W7" s="133"/>
      <c r="X7" s="133"/>
      <c r="Y7" s="133"/>
      <c r="Z7" s="133"/>
    </row>
    <row r="8" spans="2:31" ht="15" customHeight="1">
      <c r="C8" s="127" t="s">
        <v>2325</v>
      </c>
      <c r="E8" s="126"/>
      <c r="F8" s="126"/>
      <c r="G8" s="126"/>
      <c r="H8" s="126"/>
      <c r="I8" s="126"/>
      <c r="J8" s="126"/>
      <c r="P8" s="1071" t="s">
        <v>2278</v>
      </c>
      <c r="Q8" s="1078"/>
      <c r="R8" s="1075"/>
      <c r="S8" s="1076"/>
      <c r="T8" s="1076"/>
      <c r="U8" s="1076"/>
      <c r="V8" s="1076"/>
      <c r="W8" s="1076"/>
      <c r="X8" s="1076"/>
      <c r="Y8" s="1076"/>
      <c r="Z8" s="1076"/>
    </row>
    <row r="9" spans="2:31" ht="2.4" customHeight="1">
      <c r="D9" s="126"/>
      <c r="E9" s="126"/>
      <c r="F9" s="126"/>
      <c r="G9" s="126"/>
      <c r="H9" s="126"/>
      <c r="I9" s="126"/>
      <c r="J9" s="126"/>
      <c r="Q9" s="126"/>
      <c r="R9" s="133"/>
      <c r="S9" s="133"/>
      <c r="T9" s="133"/>
      <c r="U9" s="133"/>
      <c r="V9" s="133"/>
      <c r="W9" s="133"/>
      <c r="X9" s="133"/>
      <c r="Y9" s="133"/>
      <c r="Z9" s="133"/>
      <c r="AD9" s="128"/>
      <c r="AE9" s="128"/>
    </row>
    <row r="10" spans="2:31" ht="21" customHeight="1">
      <c r="P10" s="1109" t="s">
        <v>2219</v>
      </c>
      <c r="Q10" s="1141"/>
      <c r="R10" s="1075"/>
      <c r="S10" s="1076"/>
      <c r="T10" s="1076"/>
      <c r="U10" s="1076"/>
      <c r="V10" s="1075"/>
      <c r="W10" s="1076"/>
      <c r="X10" s="1076"/>
      <c r="Y10" s="1076"/>
      <c r="Z10" s="1076"/>
    </row>
    <row r="11" spans="2:31" ht="15" customHeight="1">
      <c r="Q11" s="126"/>
      <c r="R11" s="132"/>
      <c r="S11" s="132"/>
      <c r="T11" s="132"/>
      <c r="U11" s="132"/>
      <c r="V11" s="132"/>
      <c r="W11" s="132"/>
      <c r="X11" s="132"/>
      <c r="Y11" s="132"/>
      <c r="Z11" s="132"/>
    </row>
    <row r="12" spans="2:31" ht="15" hidden="1" customHeight="1">
      <c r="P12" s="127" t="s">
        <v>2326</v>
      </c>
      <c r="Q12" s="157"/>
      <c r="R12" s="126"/>
      <c r="S12" s="126"/>
      <c r="T12" s="132"/>
      <c r="U12" s="132"/>
      <c r="V12" s="132"/>
      <c r="W12" s="132"/>
      <c r="X12" s="132"/>
      <c r="Y12" s="132"/>
      <c r="Z12" s="132"/>
    </row>
    <row r="13" spans="2:31" ht="2.4" hidden="1" customHeight="1">
      <c r="Q13" s="126"/>
      <c r="R13" s="133"/>
      <c r="S13" s="133"/>
      <c r="T13" s="133"/>
      <c r="U13" s="133"/>
      <c r="V13" s="133"/>
      <c r="W13" s="133"/>
      <c r="X13" s="133"/>
      <c r="Y13" s="133"/>
      <c r="Z13" s="133"/>
    </row>
    <row r="14" spans="2:31" ht="15" hidden="1" customHeight="1">
      <c r="P14" s="1071" t="s">
        <v>2278</v>
      </c>
      <c r="Q14" s="1071"/>
      <c r="R14" s="1075"/>
      <c r="S14" s="1076"/>
      <c r="T14" s="1076"/>
      <c r="U14" s="1076"/>
      <c r="V14" s="1076"/>
      <c r="W14" s="1076"/>
      <c r="X14" s="1076"/>
      <c r="Y14" s="1076"/>
      <c r="Z14" s="1076"/>
      <c r="AD14" s="134"/>
    </row>
    <row r="15" spans="2:31" ht="2.4" hidden="1" customHeight="1">
      <c r="Q15" s="126"/>
      <c r="R15" s="133"/>
      <c r="S15" s="133"/>
      <c r="T15" s="133"/>
      <c r="U15" s="133"/>
      <c r="V15" s="133"/>
      <c r="W15" s="133"/>
      <c r="X15" s="133"/>
      <c r="Y15" s="133"/>
      <c r="Z15" s="133"/>
    </row>
    <row r="16" spans="2:31" s="178" customFormat="1" ht="28.8" hidden="1" customHeight="1">
      <c r="P16" s="1109" t="s">
        <v>2219</v>
      </c>
      <c r="Q16" s="1109"/>
      <c r="R16" s="1075"/>
      <c r="S16" s="1076"/>
      <c r="T16" s="1076"/>
      <c r="U16" s="1076"/>
      <c r="V16" s="1075"/>
      <c r="W16" s="1076"/>
      <c r="X16" s="1076"/>
      <c r="Y16" s="1076"/>
      <c r="Z16" s="1076"/>
      <c r="AA16" s="271"/>
      <c r="AB16" s="271"/>
      <c r="AC16" s="271"/>
    </row>
    <row r="17" spans="3:34" ht="23.4" hidden="1" customHeight="1">
      <c r="D17" s="129"/>
      <c r="P17" s="127" t="s">
        <v>2291</v>
      </c>
      <c r="Q17" s="157"/>
      <c r="R17" s="126"/>
      <c r="S17" s="126"/>
      <c r="T17" s="132"/>
      <c r="U17" s="132"/>
      <c r="V17" s="132"/>
      <c r="W17" s="132"/>
      <c r="X17" s="132"/>
      <c r="Y17" s="132"/>
      <c r="Z17" s="132"/>
      <c r="AB17" s="145"/>
      <c r="AC17" s="145"/>
      <c r="AD17" s="145"/>
      <c r="AE17" s="145"/>
      <c r="AF17" s="145"/>
      <c r="AG17" s="145"/>
    </row>
    <row r="18" spans="3:34" ht="2.4" hidden="1" customHeight="1">
      <c r="Q18" s="126"/>
      <c r="R18" s="133"/>
      <c r="S18" s="133"/>
      <c r="T18" s="133"/>
      <c r="U18" s="133"/>
      <c r="V18" s="133"/>
      <c r="W18" s="133"/>
      <c r="X18" s="133"/>
      <c r="Y18" s="133"/>
      <c r="Z18" s="133"/>
      <c r="AB18" s="145"/>
      <c r="AC18" s="145"/>
      <c r="AD18" s="145"/>
      <c r="AE18" s="145"/>
      <c r="AF18" s="145"/>
      <c r="AG18" s="145"/>
    </row>
    <row r="19" spans="3:34" ht="22.8" hidden="1" customHeight="1">
      <c r="P19" s="1071" t="s">
        <v>2278</v>
      </c>
      <c r="Q19" s="1071"/>
      <c r="R19" s="1075"/>
      <c r="S19" s="1076"/>
      <c r="T19" s="1076"/>
      <c r="U19" s="1076"/>
      <c r="V19" s="1076"/>
      <c r="W19" s="1076"/>
      <c r="X19" s="1076"/>
      <c r="Y19" s="1076"/>
      <c r="Z19" s="1076"/>
      <c r="AB19" s="145"/>
      <c r="AC19" s="145"/>
      <c r="AD19" s="145"/>
      <c r="AE19" s="145"/>
      <c r="AF19" s="145"/>
      <c r="AG19" s="145"/>
      <c r="AH19" s="134"/>
    </row>
    <row r="20" spans="3:34" ht="2.4" hidden="1" customHeight="1">
      <c r="Q20" s="126"/>
      <c r="R20" s="133"/>
      <c r="S20" s="133"/>
      <c r="T20" s="133"/>
      <c r="U20" s="133"/>
      <c r="V20" s="133"/>
      <c r="W20" s="133"/>
      <c r="X20" s="133"/>
      <c r="Y20" s="133"/>
      <c r="Z20" s="133"/>
      <c r="AB20" s="134"/>
      <c r="AC20" s="145"/>
      <c r="AD20" s="145"/>
      <c r="AE20" s="145"/>
      <c r="AF20" s="145"/>
      <c r="AG20" s="145"/>
    </row>
    <row r="21" spans="3:34" ht="22.8" hidden="1" customHeight="1">
      <c r="P21" s="1074" t="s">
        <v>2219</v>
      </c>
      <c r="Q21" s="1074"/>
      <c r="R21" s="1075"/>
      <c r="S21" s="1076"/>
      <c r="T21" s="1076"/>
      <c r="U21" s="1076"/>
      <c r="V21" s="1075"/>
      <c r="W21" s="1076"/>
      <c r="X21" s="1076"/>
      <c r="Y21" s="1076"/>
      <c r="Z21" s="1076"/>
      <c r="AB21" s="145"/>
      <c r="AC21" s="145"/>
      <c r="AD21" s="145"/>
      <c r="AE21" s="145"/>
      <c r="AF21" s="145"/>
      <c r="AG21" s="145"/>
    </row>
    <row r="22" spans="3:34" ht="8.4" hidden="1" customHeight="1">
      <c r="O22" s="126"/>
      <c r="P22" s="132"/>
      <c r="Q22" s="132"/>
      <c r="R22" s="132"/>
      <c r="S22" s="132"/>
      <c r="T22" s="132"/>
      <c r="U22" s="132"/>
      <c r="V22" s="132"/>
      <c r="W22" s="132"/>
      <c r="X22" s="132"/>
      <c r="Y22" s="132"/>
      <c r="AB22" s="145"/>
      <c r="AC22" s="145"/>
      <c r="AD22" s="145"/>
      <c r="AE22" s="145"/>
      <c r="AF22" s="145"/>
      <c r="AG22" s="145"/>
    </row>
    <row r="23" spans="3:34" ht="9" hidden="1" customHeight="1">
      <c r="Q23" s="126"/>
      <c r="R23" s="132"/>
      <c r="S23" s="132"/>
      <c r="T23" s="132"/>
      <c r="U23" s="132"/>
      <c r="V23" s="132"/>
      <c r="W23" s="132"/>
      <c r="X23" s="132"/>
      <c r="Y23" s="132"/>
      <c r="Z23" s="132"/>
    </row>
    <row r="24" spans="3:34" ht="15" customHeight="1">
      <c r="P24" s="127" t="s">
        <v>2200</v>
      </c>
      <c r="Q24" s="157"/>
      <c r="R24" s="126"/>
      <c r="S24" s="126"/>
      <c r="T24" s="132"/>
      <c r="U24" s="132"/>
      <c r="V24" s="132"/>
      <c r="W24" s="132"/>
      <c r="X24" s="132"/>
      <c r="Y24" s="132"/>
      <c r="Z24" s="132"/>
    </row>
    <row r="25" spans="3:34" ht="2.4" customHeight="1">
      <c r="Q25" s="126"/>
      <c r="R25" s="133"/>
      <c r="S25" s="133"/>
      <c r="T25" s="133"/>
      <c r="U25" s="133"/>
      <c r="V25" s="133"/>
      <c r="W25" s="133"/>
      <c r="X25" s="133"/>
      <c r="Y25" s="133"/>
      <c r="Z25" s="133"/>
    </row>
    <row r="26" spans="3:34" ht="15" customHeight="1">
      <c r="P26" s="1071" t="s">
        <v>2278</v>
      </c>
      <c r="Q26" s="1071"/>
      <c r="R26" s="1075"/>
      <c r="S26" s="1076"/>
      <c r="T26" s="1076"/>
      <c r="U26" s="1076"/>
      <c r="V26" s="1076"/>
      <c r="W26" s="1076"/>
      <c r="X26" s="1076"/>
      <c r="Y26" s="1076"/>
      <c r="Z26" s="1076"/>
      <c r="AD26" s="134"/>
    </row>
    <row r="27" spans="3:34" ht="2.4" customHeight="1">
      <c r="Q27" s="126"/>
      <c r="R27" s="133"/>
      <c r="S27" s="133"/>
      <c r="T27" s="133"/>
      <c r="U27" s="133"/>
      <c r="V27" s="133"/>
      <c r="W27" s="133"/>
      <c r="X27" s="133"/>
      <c r="Y27" s="133"/>
      <c r="Z27" s="133"/>
      <c r="AD27" s="128"/>
    </row>
    <row r="28" spans="3:34" ht="22.8" customHeight="1">
      <c r="P28" s="1109" t="s">
        <v>2219</v>
      </c>
      <c r="Q28" s="1109"/>
      <c r="R28" s="1075"/>
      <c r="S28" s="1076"/>
      <c r="T28" s="1076"/>
      <c r="U28" s="1076"/>
      <c r="V28" s="1075"/>
      <c r="W28" s="1076"/>
      <c r="X28" s="1076"/>
      <c r="Y28" s="1076"/>
      <c r="Z28" s="1076"/>
    </row>
    <row r="29" spans="3:34" ht="13.5" customHeight="1"/>
    <row r="30" spans="3:34" ht="25.8">
      <c r="C30" s="1086" t="s">
        <v>2609</v>
      </c>
      <c r="D30" s="1086"/>
      <c r="E30" s="1086"/>
      <c r="F30" s="1086"/>
      <c r="G30" s="1086"/>
      <c r="H30" s="1086"/>
      <c r="I30" s="1086"/>
      <c r="J30" s="1086"/>
      <c r="K30" s="1086"/>
      <c r="L30" s="1086"/>
      <c r="M30" s="1086"/>
      <c r="N30" s="1086"/>
      <c r="O30" s="1086"/>
      <c r="P30" s="1086"/>
      <c r="Q30" s="1086"/>
      <c r="R30" s="1086"/>
      <c r="S30" s="1086"/>
      <c r="T30" s="1086"/>
      <c r="U30" s="1086"/>
      <c r="V30" s="1086"/>
      <c r="W30" s="1086"/>
      <c r="X30" s="1086"/>
      <c r="Y30" s="1086"/>
      <c r="Z30" s="1086"/>
    </row>
    <row r="31" spans="3:34" ht="21" customHeight="1"/>
    <row r="32" spans="3:34" ht="18" customHeight="1">
      <c r="C32" s="126"/>
      <c r="D32" s="1091"/>
      <c r="E32" s="1144"/>
      <c r="F32" s="133" t="s">
        <v>2272</v>
      </c>
      <c r="G32" s="541"/>
      <c r="H32" s="133" t="s">
        <v>2273</v>
      </c>
      <c r="I32" s="541"/>
      <c r="J32" s="133" t="s">
        <v>2279</v>
      </c>
      <c r="K32" s="1087"/>
      <c r="L32" s="1087"/>
      <c r="M32" s="1114" t="s">
        <v>2280</v>
      </c>
      <c r="N32" s="1114"/>
      <c r="O32" s="1114"/>
      <c r="P32" s="1087"/>
      <c r="Q32" s="1087"/>
      <c r="R32" s="1102" t="s">
        <v>2327</v>
      </c>
      <c r="S32" s="1102"/>
      <c r="T32" s="1102"/>
      <c r="U32" s="1102"/>
      <c r="V32" s="1102"/>
      <c r="W32" s="1102"/>
      <c r="X32" s="1102"/>
      <c r="Y32" s="1102"/>
      <c r="Z32" s="1102"/>
      <c r="AA32" s="1102"/>
      <c r="AD32" s="134"/>
    </row>
    <row r="33" spans="3:29" ht="42" customHeight="1">
      <c r="C33" s="1090" t="s">
        <v>2683</v>
      </c>
      <c r="D33" s="1090"/>
      <c r="E33" s="1090"/>
      <c r="F33" s="1090"/>
      <c r="G33" s="1090"/>
      <c r="H33" s="1090"/>
      <c r="I33" s="1090"/>
      <c r="J33" s="1090"/>
      <c r="K33" s="1090"/>
      <c r="L33" s="1090"/>
      <c r="M33" s="1090"/>
      <c r="N33" s="1090"/>
      <c r="O33" s="1090"/>
      <c r="P33" s="1090"/>
      <c r="Q33" s="1090"/>
      <c r="R33" s="1090"/>
      <c r="S33" s="1090"/>
      <c r="T33" s="1090"/>
      <c r="U33" s="1090"/>
      <c r="V33" s="1090"/>
      <c r="W33" s="1090"/>
      <c r="X33" s="1090"/>
      <c r="Y33" s="1090"/>
      <c r="Z33" s="1090"/>
      <c r="AA33" s="132"/>
    </row>
    <row r="34" spans="3:29" ht="30" customHeight="1">
      <c r="C34" s="1104" t="s">
        <v>2282</v>
      </c>
      <c r="D34" s="1104"/>
      <c r="E34" s="1104"/>
      <c r="F34" s="1104"/>
      <c r="G34" s="1104"/>
      <c r="H34" s="1104"/>
      <c r="I34" s="1104"/>
      <c r="J34" s="1104"/>
      <c r="K34" s="1104"/>
      <c r="L34" s="1104"/>
      <c r="M34" s="1104"/>
      <c r="N34" s="1104"/>
      <c r="O34" s="1104"/>
      <c r="P34" s="1104"/>
      <c r="Q34" s="1104"/>
      <c r="R34" s="1104"/>
      <c r="S34" s="1104"/>
      <c r="T34" s="1104"/>
      <c r="U34" s="1104"/>
      <c r="V34" s="1104"/>
      <c r="W34" s="1104"/>
      <c r="X34" s="1104"/>
      <c r="Y34" s="1104"/>
      <c r="Z34" s="1104"/>
    </row>
    <row r="35" spans="3:29" ht="30" customHeight="1">
      <c r="C35" s="161"/>
      <c r="D35" s="1095" t="s">
        <v>2611</v>
      </c>
      <c r="E35" s="1081"/>
      <c r="F35" s="1081"/>
      <c r="G35" s="1081"/>
      <c r="H35" s="1081"/>
      <c r="I35" s="1081"/>
      <c r="J35" s="1082"/>
      <c r="K35" s="568"/>
      <c r="L35" s="1069"/>
      <c r="M35" s="1069"/>
      <c r="N35" s="1069"/>
      <c r="O35" s="1069"/>
      <c r="P35" s="1069"/>
      <c r="Q35" s="1069"/>
      <c r="R35" s="1069"/>
      <c r="S35" s="1069"/>
      <c r="T35" s="1069"/>
      <c r="U35" s="1069"/>
      <c r="V35" s="1069"/>
      <c r="W35" s="1069"/>
      <c r="X35" s="1069"/>
      <c r="Y35" s="1069"/>
      <c r="Z35" s="1070"/>
      <c r="AA35" s="127"/>
      <c r="AB35" s="127"/>
      <c r="AC35" s="127"/>
    </row>
    <row r="36" spans="3:29" ht="21" customHeight="1">
      <c r="C36" s="139"/>
      <c r="D36" s="1096" t="s">
        <v>2583</v>
      </c>
      <c r="E36" s="1096"/>
      <c r="F36" s="1096"/>
      <c r="G36" s="1096"/>
      <c r="H36" s="1096"/>
      <c r="I36" s="1096"/>
      <c r="J36" s="1097"/>
      <c r="K36" s="149"/>
      <c r="L36" s="142"/>
      <c r="M36" s="1098"/>
      <c r="N36" s="1098"/>
      <c r="O36" s="1098"/>
      <c r="P36" s="1098"/>
      <c r="Q36" s="143"/>
      <c r="R36" s="143"/>
      <c r="S36" s="143"/>
      <c r="T36" s="143"/>
      <c r="U36" s="143"/>
      <c r="V36" s="143"/>
      <c r="W36" s="143"/>
      <c r="X36" s="569"/>
      <c r="Y36" s="564"/>
      <c r="Z36" s="160"/>
      <c r="AA36" s="127"/>
      <c r="AB36" s="127"/>
      <c r="AC36" s="127"/>
    </row>
    <row r="37" spans="3:29" ht="74.25" customHeight="1">
      <c r="C37" s="161"/>
      <c r="D37" s="1081" t="s">
        <v>2328</v>
      </c>
      <c r="E37" s="1081"/>
      <c r="F37" s="1081"/>
      <c r="G37" s="1081"/>
      <c r="H37" s="1081"/>
      <c r="I37" s="1081"/>
      <c r="J37" s="1082"/>
      <c r="K37" s="161"/>
      <c r="L37" s="1142"/>
      <c r="M37" s="1142"/>
      <c r="N37" s="1142"/>
      <c r="O37" s="1142"/>
      <c r="P37" s="1142"/>
      <c r="Q37" s="1142"/>
      <c r="R37" s="1142"/>
      <c r="S37" s="1142"/>
      <c r="T37" s="1142"/>
      <c r="U37" s="1142"/>
      <c r="V37" s="1142"/>
      <c r="W37" s="1142"/>
      <c r="X37" s="1142"/>
      <c r="Y37" s="1142"/>
      <c r="Z37" s="1143"/>
    </row>
    <row r="38" spans="3:29" ht="75" customHeight="1">
      <c r="C38" s="161"/>
      <c r="D38" s="1095" t="s">
        <v>2518</v>
      </c>
      <c r="E38" s="1081"/>
      <c r="F38" s="1081"/>
      <c r="G38" s="1081"/>
      <c r="H38" s="1081"/>
      <c r="I38" s="1081"/>
      <c r="J38" s="1082"/>
      <c r="K38" s="163"/>
      <c r="L38" s="1099"/>
      <c r="M38" s="1099"/>
      <c r="N38" s="1099"/>
      <c r="O38" s="1099"/>
      <c r="P38" s="1099"/>
      <c r="Q38" s="1099"/>
      <c r="R38" s="1099"/>
      <c r="S38" s="1099"/>
      <c r="T38" s="1099"/>
      <c r="U38" s="1099"/>
      <c r="V38" s="1099"/>
      <c r="W38" s="1099"/>
      <c r="X38" s="1099"/>
      <c r="Y38" s="1099"/>
      <c r="Z38" s="1100"/>
    </row>
    <row r="39" spans="3:29" ht="13.5" customHeight="1">
      <c r="C39" s="152"/>
      <c r="D39" s="138"/>
      <c r="E39" s="138"/>
      <c r="F39" s="138"/>
      <c r="G39" s="138"/>
      <c r="H39" s="138"/>
      <c r="I39" s="138"/>
      <c r="J39" s="138"/>
      <c r="K39" s="138"/>
      <c r="L39" s="138"/>
      <c r="M39" s="138"/>
      <c r="N39" s="138"/>
      <c r="O39" s="138"/>
      <c r="P39" s="138"/>
      <c r="Q39" s="138"/>
      <c r="R39" s="138"/>
      <c r="S39" s="138"/>
      <c r="T39" s="138"/>
      <c r="U39" s="152"/>
      <c r="V39" s="138"/>
      <c r="W39" s="127"/>
      <c r="X39" s="144"/>
      <c r="Y39" s="144"/>
      <c r="Z39" s="144"/>
    </row>
    <row r="40" spans="3:29" ht="13.5" customHeight="1">
      <c r="D40" s="126"/>
      <c r="E40" s="126"/>
      <c r="F40" s="126"/>
      <c r="G40" s="126"/>
      <c r="H40" s="126"/>
      <c r="I40" s="126"/>
      <c r="J40" s="126"/>
      <c r="K40" s="126"/>
      <c r="L40" s="126"/>
      <c r="M40" s="126"/>
      <c r="N40" s="126"/>
      <c r="O40" s="126"/>
      <c r="P40" s="126"/>
      <c r="Q40" s="126"/>
      <c r="R40" s="126"/>
      <c r="S40" s="126"/>
      <c r="T40" s="126"/>
      <c r="V40" s="126"/>
      <c r="W40" s="127"/>
      <c r="X40" s="132"/>
      <c r="Y40" s="132"/>
      <c r="Z40" s="153"/>
    </row>
    <row r="41" spans="3:29" ht="13.5" customHeight="1">
      <c r="D41" s="126"/>
      <c r="E41" s="126"/>
      <c r="F41" s="126"/>
      <c r="G41" s="126"/>
      <c r="H41" s="126"/>
      <c r="I41" s="126"/>
      <c r="J41" s="126"/>
      <c r="K41" s="126"/>
      <c r="L41" s="126"/>
      <c r="M41" s="126"/>
      <c r="N41" s="126"/>
      <c r="O41" s="126"/>
      <c r="P41" s="126"/>
      <c r="Q41" s="126"/>
      <c r="R41" s="126"/>
      <c r="S41" s="126"/>
      <c r="T41" s="126"/>
      <c r="V41" s="126"/>
      <c r="W41" s="127"/>
      <c r="X41" s="132"/>
      <c r="Y41" s="132"/>
      <c r="Z41" s="132"/>
    </row>
    <row r="42" spans="3:29" ht="18" customHeight="1">
      <c r="V42" s="129"/>
      <c r="Z42" s="153"/>
    </row>
  </sheetData>
  <sheetProtection algorithmName="SHA-512" hashValue="BBBYc9DFQXoH0sdPcMWd7w6eM/BY5USucqHBz+APF7J15jL7JWCX/pBRBOpzN5gmpC3fXE5m67BdlGxtXRSr1Q==" saltValue="GEZyq/rdIAnc4F1NPPthOA==" spinCount="100000" sheet="1" formatCells="0" selectLockedCells="1"/>
  <mergeCells count="39">
    <mergeCell ref="P19:Q19"/>
    <mergeCell ref="P21:Q21"/>
    <mergeCell ref="R21:U21"/>
    <mergeCell ref="V21:Z21"/>
    <mergeCell ref="R19:Z19"/>
    <mergeCell ref="P26:Q26"/>
    <mergeCell ref="R26:Z26"/>
    <mergeCell ref="P28:Q28"/>
    <mergeCell ref="R28:U28"/>
    <mergeCell ref="V28:Z28"/>
    <mergeCell ref="C30:Z30"/>
    <mergeCell ref="D32:E32"/>
    <mergeCell ref="M32:O32"/>
    <mergeCell ref="P32:Q32"/>
    <mergeCell ref="R32:AA32"/>
    <mergeCell ref="K32:L32"/>
    <mergeCell ref="D38:J38"/>
    <mergeCell ref="L38:Z38"/>
    <mergeCell ref="C33:Z33"/>
    <mergeCell ref="C34:Z34"/>
    <mergeCell ref="D35:J35"/>
    <mergeCell ref="D36:J36"/>
    <mergeCell ref="M36:P36"/>
    <mergeCell ref="L35:Z35"/>
    <mergeCell ref="D37:J37"/>
    <mergeCell ref="L37:Z37"/>
    <mergeCell ref="T3:U3"/>
    <mergeCell ref="P6:Q6"/>
    <mergeCell ref="R6:Z6"/>
    <mergeCell ref="P8:Q8"/>
    <mergeCell ref="R8:Z8"/>
    <mergeCell ref="P10:Q10"/>
    <mergeCell ref="R10:U10"/>
    <mergeCell ref="V10:Z10"/>
    <mergeCell ref="R16:U16"/>
    <mergeCell ref="V16:Z16"/>
    <mergeCell ref="P14:Q14"/>
    <mergeCell ref="R14:Z14"/>
    <mergeCell ref="P16:Q16"/>
  </mergeCells>
  <phoneticPr fontId="58"/>
  <pageMargins left="0.70866141732283472" right="0.70866141732283472" top="0.74803149606299213" bottom="0.74803149606299213" header="0.31496062992125984" footer="0.31496062992125984"/>
  <pageSetup paperSize="9" scale="98" orientation="portrait"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9">
    <tabColor rgb="FFFFFF00"/>
  </sheetPr>
  <dimension ref="B1:AD55"/>
  <sheetViews>
    <sheetView showZeros="0" view="pageBreakPreview" zoomScaleNormal="100" zoomScaleSheetLayoutView="100" workbookViewId="0">
      <selection activeCell="Q31" sqref="Q31:R31"/>
    </sheetView>
  </sheetViews>
  <sheetFormatPr defaultRowHeight="13.2"/>
  <cols>
    <col min="1" max="2" width="1.6640625" style="181" customWidth="1"/>
    <col min="3" max="3" width="1.109375" style="181" customWidth="1"/>
    <col min="4" max="4" width="4.5546875" style="181" customWidth="1"/>
    <col min="5" max="5" width="3.6640625" style="181" customWidth="1"/>
    <col min="6" max="6" width="2.6640625" style="181" customWidth="1"/>
    <col min="7" max="7" width="3.6640625" style="181" customWidth="1"/>
    <col min="8" max="8" width="2.6640625" style="181" customWidth="1"/>
    <col min="9" max="9" width="3.6640625" style="181" customWidth="1"/>
    <col min="10" max="10" width="5.5546875" style="181" customWidth="1"/>
    <col min="11" max="11" width="1.21875" style="181" customWidth="1"/>
    <col min="12" max="13" width="4.109375" style="181" customWidth="1"/>
    <col min="14" max="17" width="3.6640625" style="181" customWidth="1"/>
    <col min="18" max="19" width="3.109375" style="181" customWidth="1"/>
    <col min="20" max="20" width="4.109375" style="181" customWidth="1"/>
    <col min="21" max="22" width="3.6640625" style="181" customWidth="1"/>
    <col min="23" max="26" width="3.6640625" style="186" customWidth="1"/>
    <col min="27" max="28" width="1.6640625" style="186" customWidth="1"/>
    <col min="29" max="29" width="2.109375" style="186" customWidth="1"/>
    <col min="30" max="30" width="7.21875" style="181" hidden="1" customWidth="1"/>
    <col min="31" max="51" width="0" style="181" hidden="1" customWidth="1"/>
    <col min="52" max="52" width="15" style="181" customWidth="1"/>
    <col min="53" max="265" width="8.88671875" style="181"/>
    <col min="266" max="266" width="2.44140625" style="181" customWidth="1"/>
    <col min="267" max="267" width="2.33203125" style="181" customWidth="1"/>
    <col min="268" max="268" width="1.109375" style="181" customWidth="1"/>
    <col min="269" max="269" width="22.6640625" style="181" customWidth="1"/>
    <col min="270" max="270" width="1.21875" style="181" customWidth="1"/>
    <col min="271" max="272" width="11.77734375" style="181" customWidth="1"/>
    <col min="273" max="273" width="1.77734375" style="181" customWidth="1"/>
    <col min="274" max="274" width="6.88671875" style="181" customWidth="1"/>
    <col min="275" max="275" width="4.44140625" style="181" customWidth="1"/>
    <col min="276" max="276" width="3.6640625" style="181" customWidth="1"/>
    <col min="277" max="277" width="0.77734375" style="181" customWidth="1"/>
    <col min="278" max="278" width="3.33203125" style="181" customWidth="1"/>
    <col min="279" max="279" width="3.6640625" style="181" customWidth="1"/>
    <col min="280" max="280" width="3" style="181" customWidth="1"/>
    <col min="281" max="281" width="3.6640625" style="181" customWidth="1"/>
    <col min="282" max="282" width="3.109375" style="181" customWidth="1"/>
    <col min="283" max="283" width="1.88671875" style="181" customWidth="1"/>
    <col min="284" max="285" width="2.21875" style="181" customWidth="1"/>
    <col min="286" max="286" width="7.21875" style="181" customWidth="1"/>
    <col min="287" max="521" width="8.88671875" style="181"/>
    <col min="522" max="522" width="2.44140625" style="181" customWidth="1"/>
    <col min="523" max="523" width="2.33203125" style="181" customWidth="1"/>
    <col min="524" max="524" width="1.109375" style="181" customWidth="1"/>
    <col min="525" max="525" width="22.6640625" style="181" customWidth="1"/>
    <col min="526" max="526" width="1.21875" style="181" customWidth="1"/>
    <col min="527" max="528" width="11.77734375" style="181" customWidth="1"/>
    <col min="529" max="529" width="1.77734375" style="181" customWidth="1"/>
    <col min="530" max="530" width="6.88671875" style="181" customWidth="1"/>
    <col min="531" max="531" width="4.44140625" style="181" customWidth="1"/>
    <col min="532" max="532" width="3.6640625" style="181" customWidth="1"/>
    <col min="533" max="533" width="0.77734375" style="181" customWidth="1"/>
    <col min="534" max="534" width="3.33203125" style="181" customWidth="1"/>
    <col min="535" max="535" width="3.6640625" style="181" customWidth="1"/>
    <col min="536" max="536" width="3" style="181" customWidth="1"/>
    <col min="537" max="537" width="3.6640625" style="181" customWidth="1"/>
    <col min="538" max="538" width="3.109375" style="181" customWidth="1"/>
    <col min="539" max="539" width="1.88671875" style="181" customWidth="1"/>
    <col min="540" max="541" width="2.21875" style="181" customWidth="1"/>
    <col min="542" max="542" width="7.21875" style="181" customWidth="1"/>
    <col min="543" max="777" width="8.88671875" style="181"/>
    <col min="778" max="778" width="2.44140625" style="181" customWidth="1"/>
    <col min="779" max="779" width="2.33203125" style="181" customWidth="1"/>
    <col min="780" max="780" width="1.109375" style="181" customWidth="1"/>
    <col min="781" max="781" width="22.6640625" style="181" customWidth="1"/>
    <col min="782" max="782" width="1.21875" style="181" customWidth="1"/>
    <col min="783" max="784" width="11.77734375" style="181" customWidth="1"/>
    <col min="785" max="785" width="1.77734375" style="181" customWidth="1"/>
    <col min="786" max="786" width="6.88671875" style="181" customWidth="1"/>
    <col min="787" max="787" width="4.44140625" style="181" customWidth="1"/>
    <col min="788" max="788" width="3.6640625" style="181" customWidth="1"/>
    <col min="789" max="789" width="0.77734375" style="181" customWidth="1"/>
    <col min="790" max="790" width="3.33203125" style="181" customWidth="1"/>
    <col min="791" max="791" width="3.6640625" style="181" customWidth="1"/>
    <col min="792" max="792" width="3" style="181" customWidth="1"/>
    <col min="793" max="793" width="3.6640625" style="181" customWidth="1"/>
    <col min="794" max="794" width="3.109375" style="181" customWidth="1"/>
    <col min="795" max="795" width="1.88671875" style="181" customWidth="1"/>
    <col min="796" max="797" width="2.21875" style="181" customWidth="1"/>
    <col min="798" max="798" width="7.21875" style="181" customWidth="1"/>
    <col min="799" max="1033" width="8.88671875" style="181"/>
    <col min="1034" max="1034" width="2.44140625" style="181" customWidth="1"/>
    <col min="1035" max="1035" width="2.33203125" style="181" customWidth="1"/>
    <col min="1036" max="1036" width="1.109375" style="181" customWidth="1"/>
    <col min="1037" max="1037" width="22.6640625" style="181" customWidth="1"/>
    <col min="1038" max="1038" width="1.21875" style="181" customWidth="1"/>
    <col min="1039" max="1040" width="11.77734375" style="181" customWidth="1"/>
    <col min="1041" max="1041" width="1.77734375" style="181" customWidth="1"/>
    <col min="1042" max="1042" width="6.88671875" style="181" customWidth="1"/>
    <col min="1043" max="1043" width="4.44140625" style="181" customWidth="1"/>
    <col min="1044" max="1044" width="3.6640625" style="181" customWidth="1"/>
    <col min="1045" max="1045" width="0.77734375" style="181" customWidth="1"/>
    <col min="1046" max="1046" width="3.33203125" style="181" customWidth="1"/>
    <col min="1047" max="1047" width="3.6640625" style="181" customWidth="1"/>
    <col min="1048" max="1048" width="3" style="181" customWidth="1"/>
    <col min="1049" max="1049" width="3.6640625" style="181" customWidth="1"/>
    <col min="1050" max="1050" width="3.109375" style="181" customWidth="1"/>
    <col min="1051" max="1051" width="1.88671875" style="181" customWidth="1"/>
    <col min="1052" max="1053" width="2.21875" style="181" customWidth="1"/>
    <col min="1054" max="1054" width="7.21875" style="181" customWidth="1"/>
    <col min="1055" max="1289" width="8.88671875" style="181"/>
    <col min="1290" max="1290" width="2.44140625" style="181" customWidth="1"/>
    <col min="1291" max="1291" width="2.33203125" style="181" customWidth="1"/>
    <col min="1292" max="1292" width="1.109375" style="181" customWidth="1"/>
    <col min="1293" max="1293" width="22.6640625" style="181" customWidth="1"/>
    <col min="1294" max="1294" width="1.21875" style="181" customWidth="1"/>
    <col min="1295" max="1296" width="11.77734375" style="181" customWidth="1"/>
    <col min="1297" max="1297" width="1.77734375" style="181" customWidth="1"/>
    <col min="1298" max="1298" width="6.88671875" style="181" customWidth="1"/>
    <col min="1299" max="1299" width="4.44140625" style="181" customWidth="1"/>
    <col min="1300" max="1300" width="3.6640625" style="181" customWidth="1"/>
    <col min="1301" max="1301" width="0.77734375" style="181" customWidth="1"/>
    <col min="1302" max="1302" width="3.33203125" style="181" customWidth="1"/>
    <col min="1303" max="1303" width="3.6640625" style="181" customWidth="1"/>
    <col min="1304" max="1304" width="3" style="181" customWidth="1"/>
    <col min="1305" max="1305" width="3.6640625" style="181" customWidth="1"/>
    <col min="1306" max="1306" width="3.109375" style="181" customWidth="1"/>
    <col min="1307" max="1307" width="1.88671875" style="181" customWidth="1"/>
    <col min="1308" max="1309" width="2.21875" style="181" customWidth="1"/>
    <col min="1310" max="1310" width="7.21875" style="181" customWidth="1"/>
    <col min="1311" max="1545" width="8.88671875" style="181"/>
    <col min="1546" max="1546" width="2.44140625" style="181" customWidth="1"/>
    <col min="1547" max="1547" width="2.33203125" style="181" customWidth="1"/>
    <col min="1548" max="1548" width="1.109375" style="181" customWidth="1"/>
    <col min="1549" max="1549" width="22.6640625" style="181" customWidth="1"/>
    <col min="1550" max="1550" width="1.21875" style="181" customWidth="1"/>
    <col min="1551" max="1552" width="11.77734375" style="181" customWidth="1"/>
    <col min="1553" max="1553" width="1.77734375" style="181" customWidth="1"/>
    <col min="1554" max="1554" width="6.88671875" style="181" customWidth="1"/>
    <col min="1555" max="1555" width="4.44140625" style="181" customWidth="1"/>
    <col min="1556" max="1556" width="3.6640625" style="181" customWidth="1"/>
    <col min="1557" max="1557" width="0.77734375" style="181" customWidth="1"/>
    <col min="1558" max="1558" width="3.33203125" style="181" customWidth="1"/>
    <col min="1559" max="1559" width="3.6640625" style="181" customWidth="1"/>
    <col min="1560" max="1560" width="3" style="181" customWidth="1"/>
    <col min="1561" max="1561" width="3.6640625" style="181" customWidth="1"/>
    <col min="1562" max="1562" width="3.109375" style="181" customWidth="1"/>
    <col min="1563" max="1563" width="1.88671875" style="181" customWidth="1"/>
    <col min="1564" max="1565" width="2.21875" style="181" customWidth="1"/>
    <col min="1566" max="1566" width="7.21875" style="181" customWidth="1"/>
    <col min="1567" max="1801" width="8.88671875" style="181"/>
    <col min="1802" max="1802" width="2.44140625" style="181" customWidth="1"/>
    <col min="1803" max="1803" width="2.33203125" style="181" customWidth="1"/>
    <col min="1804" max="1804" width="1.109375" style="181" customWidth="1"/>
    <col min="1805" max="1805" width="22.6640625" style="181" customWidth="1"/>
    <col min="1806" max="1806" width="1.21875" style="181" customWidth="1"/>
    <col min="1807" max="1808" width="11.77734375" style="181" customWidth="1"/>
    <col min="1809" max="1809" width="1.77734375" style="181" customWidth="1"/>
    <col min="1810" max="1810" width="6.88671875" style="181" customWidth="1"/>
    <col min="1811" max="1811" width="4.44140625" style="181" customWidth="1"/>
    <col min="1812" max="1812" width="3.6640625" style="181" customWidth="1"/>
    <col min="1813" max="1813" width="0.77734375" style="181" customWidth="1"/>
    <col min="1814" max="1814" width="3.33203125" style="181" customWidth="1"/>
    <col min="1815" max="1815" width="3.6640625" style="181" customWidth="1"/>
    <col min="1816" max="1816" width="3" style="181" customWidth="1"/>
    <col min="1817" max="1817" width="3.6640625" style="181" customWidth="1"/>
    <col min="1818" max="1818" width="3.109375" style="181" customWidth="1"/>
    <col min="1819" max="1819" width="1.88671875" style="181" customWidth="1"/>
    <col min="1820" max="1821" width="2.21875" style="181" customWidth="1"/>
    <col min="1822" max="1822" width="7.21875" style="181" customWidth="1"/>
    <col min="1823" max="2057" width="8.88671875" style="181"/>
    <col min="2058" max="2058" width="2.44140625" style="181" customWidth="1"/>
    <col min="2059" max="2059" width="2.33203125" style="181" customWidth="1"/>
    <col min="2060" max="2060" width="1.109375" style="181" customWidth="1"/>
    <col min="2061" max="2061" width="22.6640625" style="181" customWidth="1"/>
    <col min="2062" max="2062" width="1.21875" style="181" customWidth="1"/>
    <col min="2063" max="2064" width="11.77734375" style="181" customWidth="1"/>
    <col min="2065" max="2065" width="1.77734375" style="181" customWidth="1"/>
    <col min="2066" max="2066" width="6.88671875" style="181" customWidth="1"/>
    <col min="2067" max="2067" width="4.44140625" style="181" customWidth="1"/>
    <col min="2068" max="2068" width="3.6640625" style="181" customWidth="1"/>
    <col min="2069" max="2069" width="0.77734375" style="181" customWidth="1"/>
    <col min="2070" max="2070" width="3.33203125" style="181" customWidth="1"/>
    <col min="2071" max="2071" width="3.6640625" style="181" customWidth="1"/>
    <col min="2072" max="2072" width="3" style="181" customWidth="1"/>
    <col min="2073" max="2073" width="3.6640625" style="181" customWidth="1"/>
    <col min="2074" max="2074" width="3.109375" style="181" customWidth="1"/>
    <col min="2075" max="2075" width="1.88671875" style="181" customWidth="1"/>
    <col min="2076" max="2077" width="2.21875" style="181" customWidth="1"/>
    <col min="2078" max="2078" width="7.21875" style="181" customWidth="1"/>
    <col min="2079" max="2313" width="8.88671875" style="181"/>
    <col min="2314" max="2314" width="2.44140625" style="181" customWidth="1"/>
    <col min="2315" max="2315" width="2.33203125" style="181" customWidth="1"/>
    <col min="2316" max="2316" width="1.109375" style="181" customWidth="1"/>
    <col min="2317" max="2317" width="22.6640625" style="181" customWidth="1"/>
    <col min="2318" max="2318" width="1.21875" style="181" customWidth="1"/>
    <col min="2319" max="2320" width="11.77734375" style="181" customWidth="1"/>
    <col min="2321" max="2321" width="1.77734375" style="181" customWidth="1"/>
    <col min="2322" max="2322" width="6.88671875" style="181" customWidth="1"/>
    <col min="2323" max="2323" width="4.44140625" style="181" customWidth="1"/>
    <col min="2324" max="2324" width="3.6640625" style="181" customWidth="1"/>
    <col min="2325" max="2325" width="0.77734375" style="181" customWidth="1"/>
    <col min="2326" max="2326" width="3.33203125" style="181" customWidth="1"/>
    <col min="2327" max="2327" width="3.6640625" style="181" customWidth="1"/>
    <col min="2328" max="2328" width="3" style="181" customWidth="1"/>
    <col min="2329" max="2329" width="3.6640625" style="181" customWidth="1"/>
    <col min="2330" max="2330" width="3.109375" style="181" customWidth="1"/>
    <col min="2331" max="2331" width="1.88671875" style="181" customWidth="1"/>
    <col min="2332" max="2333" width="2.21875" style="181" customWidth="1"/>
    <col min="2334" max="2334" width="7.21875" style="181" customWidth="1"/>
    <col min="2335" max="2569" width="8.88671875" style="181"/>
    <col min="2570" max="2570" width="2.44140625" style="181" customWidth="1"/>
    <col min="2571" max="2571" width="2.33203125" style="181" customWidth="1"/>
    <col min="2572" max="2572" width="1.109375" style="181" customWidth="1"/>
    <col min="2573" max="2573" width="22.6640625" style="181" customWidth="1"/>
    <col min="2574" max="2574" width="1.21875" style="181" customWidth="1"/>
    <col min="2575" max="2576" width="11.77734375" style="181" customWidth="1"/>
    <col min="2577" max="2577" width="1.77734375" style="181" customWidth="1"/>
    <col min="2578" max="2578" width="6.88671875" style="181" customWidth="1"/>
    <col min="2579" max="2579" width="4.44140625" style="181" customWidth="1"/>
    <col min="2580" max="2580" width="3.6640625" style="181" customWidth="1"/>
    <col min="2581" max="2581" width="0.77734375" style="181" customWidth="1"/>
    <col min="2582" max="2582" width="3.33203125" style="181" customWidth="1"/>
    <col min="2583" max="2583" width="3.6640625" style="181" customWidth="1"/>
    <col min="2584" max="2584" width="3" style="181" customWidth="1"/>
    <col min="2585" max="2585" width="3.6640625" style="181" customWidth="1"/>
    <col min="2586" max="2586" width="3.109375" style="181" customWidth="1"/>
    <col min="2587" max="2587" width="1.88671875" style="181" customWidth="1"/>
    <col min="2588" max="2589" width="2.21875" style="181" customWidth="1"/>
    <col min="2590" max="2590" width="7.21875" style="181" customWidth="1"/>
    <col min="2591" max="2825" width="8.88671875" style="181"/>
    <col min="2826" max="2826" width="2.44140625" style="181" customWidth="1"/>
    <col min="2827" max="2827" width="2.33203125" style="181" customWidth="1"/>
    <col min="2828" max="2828" width="1.109375" style="181" customWidth="1"/>
    <col min="2829" max="2829" width="22.6640625" style="181" customWidth="1"/>
    <col min="2830" max="2830" width="1.21875" style="181" customWidth="1"/>
    <col min="2831" max="2832" width="11.77734375" style="181" customWidth="1"/>
    <col min="2833" max="2833" width="1.77734375" style="181" customWidth="1"/>
    <col min="2834" max="2834" width="6.88671875" style="181" customWidth="1"/>
    <col min="2835" max="2835" width="4.44140625" style="181" customWidth="1"/>
    <col min="2836" max="2836" width="3.6640625" style="181" customWidth="1"/>
    <col min="2837" max="2837" width="0.77734375" style="181" customWidth="1"/>
    <col min="2838" max="2838" width="3.33203125" style="181" customWidth="1"/>
    <col min="2839" max="2839" width="3.6640625" style="181" customWidth="1"/>
    <col min="2840" max="2840" width="3" style="181" customWidth="1"/>
    <col min="2841" max="2841" width="3.6640625" style="181" customWidth="1"/>
    <col min="2842" max="2842" width="3.109375" style="181" customWidth="1"/>
    <col min="2843" max="2843" width="1.88671875" style="181" customWidth="1"/>
    <col min="2844" max="2845" width="2.21875" style="181" customWidth="1"/>
    <col min="2846" max="2846" width="7.21875" style="181" customWidth="1"/>
    <col min="2847" max="3081" width="8.88671875" style="181"/>
    <col min="3082" max="3082" width="2.44140625" style="181" customWidth="1"/>
    <col min="3083" max="3083" width="2.33203125" style="181" customWidth="1"/>
    <col min="3084" max="3084" width="1.109375" style="181" customWidth="1"/>
    <col min="3085" max="3085" width="22.6640625" style="181" customWidth="1"/>
    <col min="3086" max="3086" width="1.21875" style="181" customWidth="1"/>
    <col min="3087" max="3088" width="11.77734375" style="181" customWidth="1"/>
    <col min="3089" max="3089" width="1.77734375" style="181" customWidth="1"/>
    <col min="3090" max="3090" width="6.88671875" style="181" customWidth="1"/>
    <col min="3091" max="3091" width="4.44140625" style="181" customWidth="1"/>
    <col min="3092" max="3092" width="3.6640625" style="181" customWidth="1"/>
    <col min="3093" max="3093" width="0.77734375" style="181" customWidth="1"/>
    <col min="3094" max="3094" width="3.33203125" style="181" customWidth="1"/>
    <col min="3095" max="3095" width="3.6640625" style="181" customWidth="1"/>
    <col min="3096" max="3096" width="3" style="181" customWidth="1"/>
    <col min="3097" max="3097" width="3.6640625" style="181" customWidth="1"/>
    <col min="3098" max="3098" width="3.109375" style="181" customWidth="1"/>
    <col min="3099" max="3099" width="1.88671875" style="181" customWidth="1"/>
    <col min="3100" max="3101" width="2.21875" style="181" customWidth="1"/>
    <col min="3102" max="3102" width="7.21875" style="181" customWidth="1"/>
    <col min="3103" max="3337" width="8.88671875" style="181"/>
    <col min="3338" max="3338" width="2.44140625" style="181" customWidth="1"/>
    <col min="3339" max="3339" width="2.33203125" style="181" customWidth="1"/>
    <col min="3340" max="3340" width="1.109375" style="181" customWidth="1"/>
    <col min="3341" max="3341" width="22.6640625" style="181" customWidth="1"/>
    <col min="3342" max="3342" width="1.21875" style="181" customWidth="1"/>
    <col min="3343" max="3344" width="11.77734375" style="181" customWidth="1"/>
    <col min="3345" max="3345" width="1.77734375" style="181" customWidth="1"/>
    <col min="3346" max="3346" width="6.88671875" style="181" customWidth="1"/>
    <col min="3347" max="3347" width="4.44140625" style="181" customWidth="1"/>
    <col min="3348" max="3348" width="3.6640625" style="181" customWidth="1"/>
    <col min="3349" max="3349" width="0.77734375" style="181" customWidth="1"/>
    <col min="3350" max="3350" width="3.33203125" style="181" customWidth="1"/>
    <col min="3351" max="3351" width="3.6640625" style="181" customWidth="1"/>
    <col min="3352" max="3352" width="3" style="181" customWidth="1"/>
    <col min="3353" max="3353" width="3.6640625" style="181" customWidth="1"/>
    <col min="3354" max="3354" width="3.109375" style="181" customWidth="1"/>
    <col min="3355" max="3355" width="1.88671875" style="181" customWidth="1"/>
    <col min="3356" max="3357" width="2.21875" style="181" customWidth="1"/>
    <col min="3358" max="3358" width="7.21875" style="181" customWidth="1"/>
    <col min="3359" max="3593" width="8.88671875" style="181"/>
    <col min="3594" max="3594" width="2.44140625" style="181" customWidth="1"/>
    <col min="3595" max="3595" width="2.33203125" style="181" customWidth="1"/>
    <col min="3596" max="3596" width="1.109375" style="181" customWidth="1"/>
    <col min="3597" max="3597" width="22.6640625" style="181" customWidth="1"/>
    <col min="3598" max="3598" width="1.21875" style="181" customWidth="1"/>
    <col min="3599" max="3600" width="11.77734375" style="181" customWidth="1"/>
    <col min="3601" max="3601" width="1.77734375" style="181" customWidth="1"/>
    <col min="3602" max="3602" width="6.88671875" style="181" customWidth="1"/>
    <col min="3603" max="3603" width="4.44140625" style="181" customWidth="1"/>
    <col min="3604" max="3604" width="3.6640625" style="181" customWidth="1"/>
    <col min="3605" max="3605" width="0.77734375" style="181" customWidth="1"/>
    <col min="3606" max="3606" width="3.33203125" style="181" customWidth="1"/>
    <col min="3607" max="3607" width="3.6640625" style="181" customWidth="1"/>
    <col min="3608" max="3608" width="3" style="181" customWidth="1"/>
    <col min="3609" max="3609" width="3.6640625" style="181" customWidth="1"/>
    <col min="3610" max="3610" width="3.109375" style="181" customWidth="1"/>
    <col min="3611" max="3611" width="1.88671875" style="181" customWidth="1"/>
    <col min="3612" max="3613" width="2.21875" style="181" customWidth="1"/>
    <col min="3614" max="3614" width="7.21875" style="181" customWidth="1"/>
    <col min="3615" max="3849" width="8.88671875" style="181"/>
    <col min="3850" max="3850" width="2.44140625" style="181" customWidth="1"/>
    <col min="3851" max="3851" width="2.33203125" style="181" customWidth="1"/>
    <col min="3852" max="3852" width="1.109375" style="181" customWidth="1"/>
    <col min="3853" max="3853" width="22.6640625" style="181" customWidth="1"/>
    <col min="3854" max="3854" width="1.21875" style="181" customWidth="1"/>
    <col min="3855" max="3856" width="11.77734375" style="181" customWidth="1"/>
    <col min="3857" max="3857" width="1.77734375" style="181" customWidth="1"/>
    <col min="3858" max="3858" width="6.88671875" style="181" customWidth="1"/>
    <col min="3859" max="3859" width="4.44140625" style="181" customWidth="1"/>
    <col min="3860" max="3860" width="3.6640625" style="181" customWidth="1"/>
    <col min="3861" max="3861" width="0.77734375" style="181" customWidth="1"/>
    <col min="3862" max="3862" width="3.33203125" style="181" customWidth="1"/>
    <col min="3863" max="3863" width="3.6640625" style="181" customWidth="1"/>
    <col min="3864" max="3864" width="3" style="181" customWidth="1"/>
    <col min="3865" max="3865" width="3.6640625" style="181" customWidth="1"/>
    <col min="3866" max="3866" width="3.109375" style="181" customWidth="1"/>
    <col min="3867" max="3867" width="1.88671875" style="181" customWidth="1"/>
    <col min="3868" max="3869" width="2.21875" style="181" customWidth="1"/>
    <col min="3870" max="3870" width="7.21875" style="181" customWidth="1"/>
    <col min="3871" max="4105" width="8.88671875" style="181"/>
    <col min="4106" max="4106" width="2.44140625" style="181" customWidth="1"/>
    <col min="4107" max="4107" width="2.33203125" style="181" customWidth="1"/>
    <col min="4108" max="4108" width="1.109375" style="181" customWidth="1"/>
    <col min="4109" max="4109" width="22.6640625" style="181" customWidth="1"/>
    <col min="4110" max="4110" width="1.21875" style="181" customWidth="1"/>
    <col min="4111" max="4112" width="11.77734375" style="181" customWidth="1"/>
    <col min="4113" max="4113" width="1.77734375" style="181" customWidth="1"/>
    <col min="4114" max="4114" width="6.88671875" style="181" customWidth="1"/>
    <col min="4115" max="4115" width="4.44140625" style="181" customWidth="1"/>
    <col min="4116" max="4116" width="3.6640625" style="181" customWidth="1"/>
    <col min="4117" max="4117" width="0.77734375" style="181" customWidth="1"/>
    <col min="4118" max="4118" width="3.33203125" style="181" customWidth="1"/>
    <col min="4119" max="4119" width="3.6640625" style="181" customWidth="1"/>
    <col min="4120" max="4120" width="3" style="181" customWidth="1"/>
    <col min="4121" max="4121" width="3.6640625" style="181" customWidth="1"/>
    <col min="4122" max="4122" width="3.109375" style="181" customWidth="1"/>
    <col min="4123" max="4123" width="1.88671875" style="181" customWidth="1"/>
    <col min="4124" max="4125" width="2.21875" style="181" customWidth="1"/>
    <col min="4126" max="4126" width="7.21875" style="181" customWidth="1"/>
    <col min="4127" max="4361" width="8.88671875" style="181"/>
    <col min="4362" max="4362" width="2.44140625" style="181" customWidth="1"/>
    <col min="4363" max="4363" width="2.33203125" style="181" customWidth="1"/>
    <col min="4364" max="4364" width="1.109375" style="181" customWidth="1"/>
    <col min="4365" max="4365" width="22.6640625" style="181" customWidth="1"/>
    <col min="4366" max="4366" width="1.21875" style="181" customWidth="1"/>
    <col min="4367" max="4368" width="11.77734375" style="181" customWidth="1"/>
    <col min="4369" max="4369" width="1.77734375" style="181" customWidth="1"/>
    <col min="4370" max="4370" width="6.88671875" style="181" customWidth="1"/>
    <col min="4371" max="4371" width="4.44140625" style="181" customWidth="1"/>
    <col min="4372" max="4372" width="3.6640625" style="181" customWidth="1"/>
    <col min="4373" max="4373" width="0.77734375" style="181" customWidth="1"/>
    <col min="4374" max="4374" width="3.33203125" style="181" customWidth="1"/>
    <col min="4375" max="4375" width="3.6640625" style="181" customWidth="1"/>
    <col min="4376" max="4376" width="3" style="181" customWidth="1"/>
    <col min="4377" max="4377" width="3.6640625" style="181" customWidth="1"/>
    <col min="4378" max="4378" width="3.109375" style="181" customWidth="1"/>
    <col min="4379" max="4379" width="1.88671875" style="181" customWidth="1"/>
    <col min="4380" max="4381" width="2.21875" style="181" customWidth="1"/>
    <col min="4382" max="4382" width="7.21875" style="181" customWidth="1"/>
    <col min="4383" max="4617" width="8.88671875" style="181"/>
    <col min="4618" max="4618" width="2.44140625" style="181" customWidth="1"/>
    <col min="4619" max="4619" width="2.33203125" style="181" customWidth="1"/>
    <col min="4620" max="4620" width="1.109375" style="181" customWidth="1"/>
    <col min="4621" max="4621" width="22.6640625" style="181" customWidth="1"/>
    <col min="4622" max="4622" width="1.21875" style="181" customWidth="1"/>
    <col min="4623" max="4624" width="11.77734375" style="181" customWidth="1"/>
    <col min="4625" max="4625" width="1.77734375" style="181" customWidth="1"/>
    <col min="4626" max="4626" width="6.88671875" style="181" customWidth="1"/>
    <col min="4627" max="4627" width="4.44140625" style="181" customWidth="1"/>
    <col min="4628" max="4628" width="3.6640625" style="181" customWidth="1"/>
    <col min="4629" max="4629" width="0.77734375" style="181" customWidth="1"/>
    <col min="4630" max="4630" width="3.33203125" style="181" customWidth="1"/>
    <col min="4631" max="4631" width="3.6640625" style="181" customWidth="1"/>
    <col min="4632" max="4632" width="3" style="181" customWidth="1"/>
    <col min="4633" max="4633" width="3.6640625" style="181" customWidth="1"/>
    <col min="4634" max="4634" width="3.109375" style="181" customWidth="1"/>
    <col min="4635" max="4635" width="1.88671875" style="181" customWidth="1"/>
    <col min="4636" max="4637" width="2.21875" style="181" customWidth="1"/>
    <col min="4638" max="4638" width="7.21875" style="181" customWidth="1"/>
    <col min="4639" max="4873" width="8.88671875" style="181"/>
    <col min="4874" max="4874" width="2.44140625" style="181" customWidth="1"/>
    <col min="4875" max="4875" width="2.33203125" style="181" customWidth="1"/>
    <col min="4876" max="4876" width="1.109375" style="181" customWidth="1"/>
    <col min="4877" max="4877" width="22.6640625" style="181" customWidth="1"/>
    <col min="4878" max="4878" width="1.21875" style="181" customWidth="1"/>
    <col min="4879" max="4880" width="11.77734375" style="181" customWidth="1"/>
    <col min="4881" max="4881" width="1.77734375" style="181" customWidth="1"/>
    <col min="4882" max="4882" width="6.88671875" style="181" customWidth="1"/>
    <col min="4883" max="4883" width="4.44140625" style="181" customWidth="1"/>
    <col min="4884" max="4884" width="3.6640625" style="181" customWidth="1"/>
    <col min="4885" max="4885" width="0.77734375" style="181" customWidth="1"/>
    <col min="4886" max="4886" width="3.33203125" style="181" customWidth="1"/>
    <col min="4887" max="4887" width="3.6640625" style="181" customWidth="1"/>
    <col min="4888" max="4888" width="3" style="181" customWidth="1"/>
    <col min="4889" max="4889" width="3.6640625" style="181" customWidth="1"/>
    <col min="4890" max="4890" width="3.109375" style="181" customWidth="1"/>
    <col min="4891" max="4891" width="1.88671875" style="181" customWidth="1"/>
    <col min="4892" max="4893" width="2.21875" style="181" customWidth="1"/>
    <col min="4894" max="4894" width="7.21875" style="181" customWidth="1"/>
    <col min="4895" max="5129" width="8.88671875" style="181"/>
    <col min="5130" max="5130" width="2.44140625" style="181" customWidth="1"/>
    <col min="5131" max="5131" width="2.33203125" style="181" customWidth="1"/>
    <col min="5132" max="5132" width="1.109375" style="181" customWidth="1"/>
    <col min="5133" max="5133" width="22.6640625" style="181" customWidth="1"/>
    <col min="5134" max="5134" width="1.21875" style="181" customWidth="1"/>
    <col min="5135" max="5136" width="11.77734375" style="181" customWidth="1"/>
    <col min="5137" max="5137" width="1.77734375" style="181" customWidth="1"/>
    <col min="5138" max="5138" width="6.88671875" style="181" customWidth="1"/>
    <col min="5139" max="5139" width="4.44140625" style="181" customWidth="1"/>
    <col min="5140" max="5140" width="3.6640625" style="181" customWidth="1"/>
    <col min="5141" max="5141" width="0.77734375" style="181" customWidth="1"/>
    <col min="5142" max="5142" width="3.33203125" style="181" customWidth="1"/>
    <col min="5143" max="5143" width="3.6640625" style="181" customWidth="1"/>
    <col min="5144" max="5144" width="3" style="181" customWidth="1"/>
    <col min="5145" max="5145" width="3.6640625" style="181" customWidth="1"/>
    <col min="5146" max="5146" width="3.109375" style="181" customWidth="1"/>
    <col min="5147" max="5147" width="1.88671875" style="181" customWidth="1"/>
    <col min="5148" max="5149" width="2.21875" style="181" customWidth="1"/>
    <col min="5150" max="5150" width="7.21875" style="181" customWidth="1"/>
    <col min="5151" max="5385" width="8.88671875" style="181"/>
    <col min="5386" max="5386" width="2.44140625" style="181" customWidth="1"/>
    <col min="5387" max="5387" width="2.33203125" style="181" customWidth="1"/>
    <col min="5388" max="5388" width="1.109375" style="181" customWidth="1"/>
    <col min="5389" max="5389" width="22.6640625" style="181" customWidth="1"/>
    <col min="5390" max="5390" width="1.21875" style="181" customWidth="1"/>
    <col min="5391" max="5392" width="11.77734375" style="181" customWidth="1"/>
    <col min="5393" max="5393" width="1.77734375" style="181" customWidth="1"/>
    <col min="5394" max="5394" width="6.88671875" style="181" customWidth="1"/>
    <col min="5395" max="5395" width="4.44140625" style="181" customWidth="1"/>
    <col min="5396" max="5396" width="3.6640625" style="181" customWidth="1"/>
    <col min="5397" max="5397" width="0.77734375" style="181" customWidth="1"/>
    <col min="5398" max="5398" width="3.33203125" style="181" customWidth="1"/>
    <col min="5399" max="5399" width="3.6640625" style="181" customWidth="1"/>
    <col min="5400" max="5400" width="3" style="181" customWidth="1"/>
    <col min="5401" max="5401" width="3.6640625" style="181" customWidth="1"/>
    <col min="5402" max="5402" width="3.109375" style="181" customWidth="1"/>
    <col min="5403" max="5403" width="1.88671875" style="181" customWidth="1"/>
    <col min="5404" max="5405" width="2.21875" style="181" customWidth="1"/>
    <col min="5406" max="5406" width="7.21875" style="181" customWidth="1"/>
    <col min="5407" max="5641" width="8.88671875" style="181"/>
    <col min="5642" max="5642" width="2.44140625" style="181" customWidth="1"/>
    <col min="5643" max="5643" width="2.33203125" style="181" customWidth="1"/>
    <col min="5644" max="5644" width="1.109375" style="181" customWidth="1"/>
    <col min="5645" max="5645" width="22.6640625" style="181" customWidth="1"/>
    <col min="5646" max="5646" width="1.21875" style="181" customWidth="1"/>
    <col min="5647" max="5648" width="11.77734375" style="181" customWidth="1"/>
    <col min="5649" max="5649" width="1.77734375" style="181" customWidth="1"/>
    <col min="5650" max="5650" width="6.88671875" style="181" customWidth="1"/>
    <col min="5651" max="5651" width="4.44140625" style="181" customWidth="1"/>
    <col min="5652" max="5652" width="3.6640625" style="181" customWidth="1"/>
    <col min="5653" max="5653" width="0.77734375" style="181" customWidth="1"/>
    <col min="5654" max="5654" width="3.33203125" style="181" customWidth="1"/>
    <col min="5655" max="5655" width="3.6640625" style="181" customWidth="1"/>
    <col min="5656" max="5656" width="3" style="181" customWidth="1"/>
    <col min="5657" max="5657" width="3.6640625" style="181" customWidth="1"/>
    <col min="5658" max="5658" width="3.109375" style="181" customWidth="1"/>
    <col min="5659" max="5659" width="1.88671875" style="181" customWidth="1"/>
    <col min="5660" max="5661" width="2.21875" style="181" customWidth="1"/>
    <col min="5662" max="5662" width="7.21875" style="181" customWidth="1"/>
    <col min="5663" max="5897" width="8.88671875" style="181"/>
    <col min="5898" max="5898" width="2.44140625" style="181" customWidth="1"/>
    <col min="5899" max="5899" width="2.33203125" style="181" customWidth="1"/>
    <col min="5900" max="5900" width="1.109375" style="181" customWidth="1"/>
    <col min="5901" max="5901" width="22.6640625" style="181" customWidth="1"/>
    <col min="5902" max="5902" width="1.21875" style="181" customWidth="1"/>
    <col min="5903" max="5904" width="11.77734375" style="181" customWidth="1"/>
    <col min="5905" max="5905" width="1.77734375" style="181" customWidth="1"/>
    <col min="5906" max="5906" width="6.88671875" style="181" customWidth="1"/>
    <col min="5907" max="5907" width="4.44140625" style="181" customWidth="1"/>
    <col min="5908" max="5908" width="3.6640625" style="181" customWidth="1"/>
    <col min="5909" max="5909" width="0.77734375" style="181" customWidth="1"/>
    <col min="5910" max="5910" width="3.33203125" style="181" customWidth="1"/>
    <col min="5911" max="5911" width="3.6640625" style="181" customWidth="1"/>
    <col min="5912" max="5912" width="3" style="181" customWidth="1"/>
    <col min="5913" max="5913" width="3.6640625" style="181" customWidth="1"/>
    <col min="5914" max="5914" width="3.109375" style="181" customWidth="1"/>
    <col min="5915" max="5915" width="1.88671875" style="181" customWidth="1"/>
    <col min="5916" max="5917" width="2.21875" style="181" customWidth="1"/>
    <col min="5918" max="5918" width="7.21875" style="181" customWidth="1"/>
    <col min="5919" max="6153" width="8.88671875" style="181"/>
    <col min="6154" max="6154" width="2.44140625" style="181" customWidth="1"/>
    <col min="6155" max="6155" width="2.33203125" style="181" customWidth="1"/>
    <col min="6156" max="6156" width="1.109375" style="181" customWidth="1"/>
    <col min="6157" max="6157" width="22.6640625" style="181" customWidth="1"/>
    <col min="6158" max="6158" width="1.21875" style="181" customWidth="1"/>
    <col min="6159" max="6160" width="11.77734375" style="181" customWidth="1"/>
    <col min="6161" max="6161" width="1.77734375" style="181" customWidth="1"/>
    <col min="6162" max="6162" width="6.88671875" style="181" customWidth="1"/>
    <col min="6163" max="6163" width="4.44140625" style="181" customWidth="1"/>
    <col min="6164" max="6164" width="3.6640625" style="181" customWidth="1"/>
    <col min="6165" max="6165" width="0.77734375" style="181" customWidth="1"/>
    <col min="6166" max="6166" width="3.33203125" style="181" customWidth="1"/>
    <col min="6167" max="6167" width="3.6640625" style="181" customWidth="1"/>
    <col min="6168" max="6168" width="3" style="181" customWidth="1"/>
    <col min="6169" max="6169" width="3.6640625" style="181" customWidth="1"/>
    <col min="6170" max="6170" width="3.109375" style="181" customWidth="1"/>
    <col min="6171" max="6171" width="1.88671875" style="181" customWidth="1"/>
    <col min="6172" max="6173" width="2.21875" style="181" customWidth="1"/>
    <col min="6174" max="6174" width="7.21875" style="181" customWidth="1"/>
    <col min="6175" max="6409" width="8.88671875" style="181"/>
    <col min="6410" max="6410" width="2.44140625" style="181" customWidth="1"/>
    <col min="6411" max="6411" width="2.33203125" style="181" customWidth="1"/>
    <col min="6412" max="6412" width="1.109375" style="181" customWidth="1"/>
    <col min="6413" max="6413" width="22.6640625" style="181" customWidth="1"/>
    <col min="6414" max="6414" width="1.21875" style="181" customWidth="1"/>
    <col min="6415" max="6416" width="11.77734375" style="181" customWidth="1"/>
    <col min="6417" max="6417" width="1.77734375" style="181" customWidth="1"/>
    <col min="6418" max="6418" width="6.88671875" style="181" customWidth="1"/>
    <col min="6419" max="6419" width="4.44140625" style="181" customWidth="1"/>
    <col min="6420" max="6420" width="3.6640625" style="181" customWidth="1"/>
    <col min="6421" max="6421" width="0.77734375" style="181" customWidth="1"/>
    <col min="6422" max="6422" width="3.33203125" style="181" customWidth="1"/>
    <col min="6423" max="6423" width="3.6640625" style="181" customWidth="1"/>
    <col min="6424" max="6424" width="3" style="181" customWidth="1"/>
    <col min="6425" max="6425" width="3.6640625" style="181" customWidth="1"/>
    <col min="6426" max="6426" width="3.109375" style="181" customWidth="1"/>
    <col min="6427" max="6427" width="1.88671875" style="181" customWidth="1"/>
    <col min="6428" max="6429" width="2.21875" style="181" customWidth="1"/>
    <col min="6430" max="6430" width="7.21875" style="181" customWidth="1"/>
    <col min="6431" max="6665" width="8.88671875" style="181"/>
    <col min="6666" max="6666" width="2.44140625" style="181" customWidth="1"/>
    <col min="6667" max="6667" width="2.33203125" style="181" customWidth="1"/>
    <col min="6668" max="6668" width="1.109375" style="181" customWidth="1"/>
    <col min="6669" max="6669" width="22.6640625" style="181" customWidth="1"/>
    <col min="6670" max="6670" width="1.21875" style="181" customWidth="1"/>
    <col min="6671" max="6672" width="11.77734375" style="181" customWidth="1"/>
    <col min="6673" max="6673" width="1.77734375" style="181" customWidth="1"/>
    <col min="6674" max="6674" width="6.88671875" style="181" customWidth="1"/>
    <col min="6675" max="6675" width="4.44140625" style="181" customWidth="1"/>
    <col min="6676" max="6676" width="3.6640625" style="181" customWidth="1"/>
    <col min="6677" max="6677" width="0.77734375" style="181" customWidth="1"/>
    <col min="6678" max="6678" width="3.33203125" style="181" customWidth="1"/>
    <col min="6679" max="6679" width="3.6640625" style="181" customWidth="1"/>
    <col min="6680" max="6680" width="3" style="181" customWidth="1"/>
    <col min="6681" max="6681" width="3.6640625" style="181" customWidth="1"/>
    <col min="6682" max="6682" width="3.109375" style="181" customWidth="1"/>
    <col min="6683" max="6683" width="1.88671875" style="181" customWidth="1"/>
    <col min="6684" max="6685" width="2.21875" style="181" customWidth="1"/>
    <col min="6686" max="6686" width="7.21875" style="181" customWidth="1"/>
    <col min="6687" max="6921" width="8.88671875" style="181"/>
    <col min="6922" max="6922" width="2.44140625" style="181" customWidth="1"/>
    <col min="6923" max="6923" width="2.33203125" style="181" customWidth="1"/>
    <col min="6924" max="6924" width="1.109375" style="181" customWidth="1"/>
    <col min="6925" max="6925" width="22.6640625" style="181" customWidth="1"/>
    <col min="6926" max="6926" width="1.21875" style="181" customWidth="1"/>
    <col min="6927" max="6928" width="11.77734375" style="181" customWidth="1"/>
    <col min="6929" max="6929" width="1.77734375" style="181" customWidth="1"/>
    <col min="6930" max="6930" width="6.88671875" style="181" customWidth="1"/>
    <col min="6931" max="6931" width="4.44140625" style="181" customWidth="1"/>
    <col min="6932" max="6932" width="3.6640625" style="181" customWidth="1"/>
    <col min="6933" max="6933" width="0.77734375" style="181" customWidth="1"/>
    <col min="6934" max="6934" width="3.33203125" style="181" customWidth="1"/>
    <col min="6935" max="6935" width="3.6640625" style="181" customWidth="1"/>
    <col min="6936" max="6936" width="3" style="181" customWidth="1"/>
    <col min="6937" max="6937" width="3.6640625" style="181" customWidth="1"/>
    <col min="6938" max="6938" width="3.109375" style="181" customWidth="1"/>
    <col min="6939" max="6939" width="1.88671875" style="181" customWidth="1"/>
    <col min="6940" max="6941" width="2.21875" style="181" customWidth="1"/>
    <col min="6942" max="6942" width="7.21875" style="181" customWidth="1"/>
    <col min="6943" max="7177" width="8.88671875" style="181"/>
    <col min="7178" max="7178" width="2.44140625" style="181" customWidth="1"/>
    <col min="7179" max="7179" width="2.33203125" style="181" customWidth="1"/>
    <col min="7180" max="7180" width="1.109375" style="181" customWidth="1"/>
    <col min="7181" max="7181" width="22.6640625" style="181" customWidth="1"/>
    <col min="7182" max="7182" width="1.21875" style="181" customWidth="1"/>
    <col min="7183" max="7184" width="11.77734375" style="181" customWidth="1"/>
    <col min="7185" max="7185" width="1.77734375" style="181" customWidth="1"/>
    <col min="7186" max="7186" width="6.88671875" style="181" customWidth="1"/>
    <col min="7187" max="7187" width="4.44140625" style="181" customWidth="1"/>
    <col min="7188" max="7188" width="3.6640625" style="181" customWidth="1"/>
    <col min="7189" max="7189" width="0.77734375" style="181" customWidth="1"/>
    <col min="7190" max="7190" width="3.33203125" style="181" customWidth="1"/>
    <col min="7191" max="7191" width="3.6640625" style="181" customWidth="1"/>
    <col min="7192" max="7192" width="3" style="181" customWidth="1"/>
    <col min="7193" max="7193" width="3.6640625" style="181" customWidth="1"/>
    <col min="7194" max="7194" width="3.109375" style="181" customWidth="1"/>
    <col min="7195" max="7195" width="1.88671875" style="181" customWidth="1"/>
    <col min="7196" max="7197" width="2.21875" style="181" customWidth="1"/>
    <col min="7198" max="7198" width="7.21875" style="181" customWidth="1"/>
    <col min="7199" max="7433" width="8.88671875" style="181"/>
    <col min="7434" max="7434" width="2.44140625" style="181" customWidth="1"/>
    <col min="7435" max="7435" width="2.33203125" style="181" customWidth="1"/>
    <col min="7436" max="7436" width="1.109375" style="181" customWidth="1"/>
    <col min="7437" max="7437" width="22.6640625" style="181" customWidth="1"/>
    <col min="7438" max="7438" width="1.21875" style="181" customWidth="1"/>
    <col min="7439" max="7440" width="11.77734375" style="181" customWidth="1"/>
    <col min="7441" max="7441" width="1.77734375" style="181" customWidth="1"/>
    <col min="7442" max="7442" width="6.88671875" style="181" customWidth="1"/>
    <col min="7443" max="7443" width="4.44140625" style="181" customWidth="1"/>
    <col min="7444" max="7444" width="3.6640625" style="181" customWidth="1"/>
    <col min="7445" max="7445" width="0.77734375" style="181" customWidth="1"/>
    <col min="7446" max="7446" width="3.33203125" style="181" customWidth="1"/>
    <col min="7447" max="7447" width="3.6640625" style="181" customWidth="1"/>
    <col min="7448" max="7448" width="3" style="181" customWidth="1"/>
    <col min="7449" max="7449" width="3.6640625" style="181" customWidth="1"/>
    <col min="7450" max="7450" width="3.109375" style="181" customWidth="1"/>
    <col min="7451" max="7451" width="1.88671875" style="181" customWidth="1"/>
    <col min="7452" max="7453" width="2.21875" style="181" customWidth="1"/>
    <col min="7454" max="7454" width="7.21875" style="181" customWidth="1"/>
    <col min="7455" max="7689" width="8.88671875" style="181"/>
    <col min="7690" max="7690" width="2.44140625" style="181" customWidth="1"/>
    <col min="7691" max="7691" width="2.33203125" style="181" customWidth="1"/>
    <col min="7692" max="7692" width="1.109375" style="181" customWidth="1"/>
    <col min="7693" max="7693" width="22.6640625" style="181" customWidth="1"/>
    <col min="7694" max="7694" width="1.21875" style="181" customWidth="1"/>
    <col min="7695" max="7696" width="11.77734375" style="181" customWidth="1"/>
    <col min="7697" max="7697" width="1.77734375" style="181" customWidth="1"/>
    <col min="7698" max="7698" width="6.88671875" style="181" customWidth="1"/>
    <col min="7699" max="7699" width="4.44140625" style="181" customWidth="1"/>
    <col min="7700" max="7700" width="3.6640625" style="181" customWidth="1"/>
    <col min="7701" max="7701" width="0.77734375" style="181" customWidth="1"/>
    <col min="7702" max="7702" width="3.33203125" style="181" customWidth="1"/>
    <col min="7703" max="7703" width="3.6640625" style="181" customWidth="1"/>
    <col min="7704" max="7704" width="3" style="181" customWidth="1"/>
    <col min="7705" max="7705" width="3.6640625" style="181" customWidth="1"/>
    <col min="7706" max="7706" width="3.109375" style="181" customWidth="1"/>
    <col min="7707" max="7707" width="1.88671875" style="181" customWidth="1"/>
    <col min="7708" max="7709" width="2.21875" style="181" customWidth="1"/>
    <col min="7710" max="7710" width="7.21875" style="181" customWidth="1"/>
    <col min="7711" max="7945" width="8.88671875" style="181"/>
    <col min="7946" max="7946" width="2.44140625" style="181" customWidth="1"/>
    <col min="7947" max="7947" width="2.33203125" style="181" customWidth="1"/>
    <col min="7948" max="7948" width="1.109375" style="181" customWidth="1"/>
    <col min="7949" max="7949" width="22.6640625" style="181" customWidth="1"/>
    <col min="7950" max="7950" width="1.21875" style="181" customWidth="1"/>
    <col min="7951" max="7952" width="11.77734375" style="181" customWidth="1"/>
    <col min="7953" max="7953" width="1.77734375" style="181" customWidth="1"/>
    <col min="7954" max="7954" width="6.88671875" style="181" customWidth="1"/>
    <col min="7955" max="7955" width="4.44140625" style="181" customWidth="1"/>
    <col min="7956" max="7956" width="3.6640625" style="181" customWidth="1"/>
    <col min="7957" max="7957" width="0.77734375" style="181" customWidth="1"/>
    <col min="7958" max="7958" width="3.33203125" style="181" customWidth="1"/>
    <col min="7959" max="7959" width="3.6640625" style="181" customWidth="1"/>
    <col min="7960" max="7960" width="3" style="181" customWidth="1"/>
    <col min="7961" max="7961" width="3.6640625" style="181" customWidth="1"/>
    <col min="7962" max="7962" width="3.109375" style="181" customWidth="1"/>
    <col min="7963" max="7963" width="1.88671875" style="181" customWidth="1"/>
    <col min="7964" max="7965" width="2.21875" style="181" customWidth="1"/>
    <col min="7966" max="7966" width="7.21875" style="181" customWidth="1"/>
    <col min="7967" max="8201" width="8.88671875" style="181"/>
    <col min="8202" max="8202" width="2.44140625" style="181" customWidth="1"/>
    <col min="8203" max="8203" width="2.33203125" style="181" customWidth="1"/>
    <col min="8204" max="8204" width="1.109375" style="181" customWidth="1"/>
    <col min="8205" max="8205" width="22.6640625" style="181" customWidth="1"/>
    <col min="8206" max="8206" width="1.21875" style="181" customWidth="1"/>
    <col min="8207" max="8208" width="11.77734375" style="181" customWidth="1"/>
    <col min="8209" max="8209" width="1.77734375" style="181" customWidth="1"/>
    <col min="8210" max="8210" width="6.88671875" style="181" customWidth="1"/>
    <col min="8211" max="8211" width="4.44140625" style="181" customWidth="1"/>
    <col min="8212" max="8212" width="3.6640625" style="181" customWidth="1"/>
    <col min="8213" max="8213" width="0.77734375" style="181" customWidth="1"/>
    <col min="8214" max="8214" width="3.33203125" style="181" customWidth="1"/>
    <col min="8215" max="8215" width="3.6640625" style="181" customWidth="1"/>
    <col min="8216" max="8216" width="3" style="181" customWidth="1"/>
    <col min="8217" max="8217" width="3.6640625" style="181" customWidth="1"/>
    <col min="8218" max="8218" width="3.109375" style="181" customWidth="1"/>
    <col min="8219" max="8219" width="1.88671875" style="181" customWidth="1"/>
    <col min="8220" max="8221" width="2.21875" style="181" customWidth="1"/>
    <col min="8222" max="8222" width="7.21875" style="181" customWidth="1"/>
    <col min="8223" max="8457" width="8.88671875" style="181"/>
    <col min="8458" max="8458" width="2.44140625" style="181" customWidth="1"/>
    <col min="8459" max="8459" width="2.33203125" style="181" customWidth="1"/>
    <col min="8460" max="8460" width="1.109375" style="181" customWidth="1"/>
    <col min="8461" max="8461" width="22.6640625" style="181" customWidth="1"/>
    <col min="8462" max="8462" width="1.21875" style="181" customWidth="1"/>
    <col min="8463" max="8464" width="11.77734375" style="181" customWidth="1"/>
    <col min="8465" max="8465" width="1.77734375" style="181" customWidth="1"/>
    <col min="8466" max="8466" width="6.88671875" style="181" customWidth="1"/>
    <col min="8467" max="8467" width="4.44140625" style="181" customWidth="1"/>
    <col min="8468" max="8468" width="3.6640625" style="181" customWidth="1"/>
    <col min="8469" max="8469" width="0.77734375" style="181" customWidth="1"/>
    <col min="8470" max="8470" width="3.33203125" style="181" customWidth="1"/>
    <col min="8471" max="8471" width="3.6640625" style="181" customWidth="1"/>
    <col min="8472" max="8472" width="3" style="181" customWidth="1"/>
    <col min="8473" max="8473" width="3.6640625" style="181" customWidth="1"/>
    <col min="8474" max="8474" width="3.109375" style="181" customWidth="1"/>
    <col min="8475" max="8475" width="1.88671875" style="181" customWidth="1"/>
    <col min="8476" max="8477" width="2.21875" style="181" customWidth="1"/>
    <col min="8478" max="8478" width="7.21875" style="181" customWidth="1"/>
    <col min="8479" max="8713" width="8.88671875" style="181"/>
    <col min="8714" max="8714" width="2.44140625" style="181" customWidth="1"/>
    <col min="8715" max="8715" width="2.33203125" style="181" customWidth="1"/>
    <col min="8716" max="8716" width="1.109375" style="181" customWidth="1"/>
    <col min="8717" max="8717" width="22.6640625" style="181" customWidth="1"/>
    <col min="8718" max="8718" width="1.21875" style="181" customWidth="1"/>
    <col min="8719" max="8720" width="11.77734375" style="181" customWidth="1"/>
    <col min="8721" max="8721" width="1.77734375" style="181" customWidth="1"/>
    <col min="8722" max="8722" width="6.88671875" style="181" customWidth="1"/>
    <col min="8723" max="8723" width="4.44140625" style="181" customWidth="1"/>
    <col min="8724" max="8724" width="3.6640625" style="181" customWidth="1"/>
    <col min="8725" max="8725" width="0.77734375" style="181" customWidth="1"/>
    <col min="8726" max="8726" width="3.33203125" style="181" customWidth="1"/>
    <col min="8727" max="8727" width="3.6640625" style="181" customWidth="1"/>
    <col min="8728" max="8728" width="3" style="181" customWidth="1"/>
    <col min="8729" max="8729" width="3.6640625" style="181" customWidth="1"/>
    <col min="8730" max="8730" width="3.109375" style="181" customWidth="1"/>
    <col min="8731" max="8731" width="1.88671875" style="181" customWidth="1"/>
    <col min="8732" max="8733" width="2.21875" style="181" customWidth="1"/>
    <col min="8734" max="8734" width="7.21875" style="181" customWidth="1"/>
    <col min="8735" max="8969" width="8.88671875" style="181"/>
    <col min="8970" max="8970" width="2.44140625" style="181" customWidth="1"/>
    <col min="8971" max="8971" width="2.33203125" style="181" customWidth="1"/>
    <col min="8972" max="8972" width="1.109375" style="181" customWidth="1"/>
    <col min="8973" max="8973" width="22.6640625" style="181" customWidth="1"/>
    <col min="8974" max="8974" width="1.21875" style="181" customWidth="1"/>
    <col min="8975" max="8976" width="11.77734375" style="181" customWidth="1"/>
    <col min="8977" max="8977" width="1.77734375" style="181" customWidth="1"/>
    <col min="8978" max="8978" width="6.88671875" style="181" customWidth="1"/>
    <col min="8979" max="8979" width="4.44140625" style="181" customWidth="1"/>
    <col min="8980" max="8980" width="3.6640625" style="181" customWidth="1"/>
    <col min="8981" max="8981" width="0.77734375" style="181" customWidth="1"/>
    <col min="8982" max="8982" width="3.33203125" style="181" customWidth="1"/>
    <col min="8983" max="8983" width="3.6640625" style="181" customWidth="1"/>
    <col min="8984" max="8984" width="3" style="181" customWidth="1"/>
    <col min="8985" max="8985" width="3.6640625" style="181" customWidth="1"/>
    <col min="8986" max="8986" width="3.109375" style="181" customWidth="1"/>
    <col min="8987" max="8987" width="1.88671875" style="181" customWidth="1"/>
    <col min="8988" max="8989" width="2.21875" style="181" customWidth="1"/>
    <col min="8990" max="8990" width="7.21875" style="181" customWidth="1"/>
    <col min="8991" max="9225" width="8.88671875" style="181"/>
    <col min="9226" max="9226" width="2.44140625" style="181" customWidth="1"/>
    <col min="9227" max="9227" width="2.33203125" style="181" customWidth="1"/>
    <col min="9228" max="9228" width="1.109375" style="181" customWidth="1"/>
    <col min="9229" max="9229" width="22.6640625" style="181" customWidth="1"/>
    <col min="9230" max="9230" width="1.21875" style="181" customWidth="1"/>
    <col min="9231" max="9232" width="11.77734375" style="181" customWidth="1"/>
    <col min="9233" max="9233" width="1.77734375" style="181" customWidth="1"/>
    <col min="9234" max="9234" width="6.88671875" style="181" customWidth="1"/>
    <col min="9235" max="9235" width="4.44140625" style="181" customWidth="1"/>
    <col min="9236" max="9236" width="3.6640625" style="181" customWidth="1"/>
    <col min="9237" max="9237" width="0.77734375" style="181" customWidth="1"/>
    <col min="9238" max="9238" width="3.33203125" style="181" customWidth="1"/>
    <col min="9239" max="9239" width="3.6640625" style="181" customWidth="1"/>
    <col min="9240" max="9240" width="3" style="181" customWidth="1"/>
    <col min="9241" max="9241" width="3.6640625" style="181" customWidth="1"/>
    <col min="9242" max="9242" width="3.109375" style="181" customWidth="1"/>
    <col min="9243" max="9243" width="1.88671875" style="181" customWidth="1"/>
    <col min="9244" max="9245" width="2.21875" style="181" customWidth="1"/>
    <col min="9246" max="9246" width="7.21875" style="181" customWidth="1"/>
    <col min="9247" max="9481" width="8.88671875" style="181"/>
    <col min="9482" max="9482" width="2.44140625" style="181" customWidth="1"/>
    <col min="9483" max="9483" width="2.33203125" style="181" customWidth="1"/>
    <col min="9484" max="9484" width="1.109375" style="181" customWidth="1"/>
    <col min="9485" max="9485" width="22.6640625" style="181" customWidth="1"/>
    <col min="9486" max="9486" width="1.21875" style="181" customWidth="1"/>
    <col min="9487" max="9488" width="11.77734375" style="181" customWidth="1"/>
    <col min="9489" max="9489" width="1.77734375" style="181" customWidth="1"/>
    <col min="9490" max="9490" width="6.88671875" style="181" customWidth="1"/>
    <col min="9491" max="9491" width="4.44140625" style="181" customWidth="1"/>
    <col min="9492" max="9492" width="3.6640625" style="181" customWidth="1"/>
    <col min="9493" max="9493" width="0.77734375" style="181" customWidth="1"/>
    <col min="9494" max="9494" width="3.33203125" style="181" customWidth="1"/>
    <col min="9495" max="9495" width="3.6640625" style="181" customWidth="1"/>
    <col min="9496" max="9496" width="3" style="181" customWidth="1"/>
    <col min="9497" max="9497" width="3.6640625" style="181" customWidth="1"/>
    <col min="9498" max="9498" width="3.109375" style="181" customWidth="1"/>
    <col min="9499" max="9499" width="1.88671875" style="181" customWidth="1"/>
    <col min="9500" max="9501" width="2.21875" style="181" customWidth="1"/>
    <col min="9502" max="9502" width="7.21875" style="181" customWidth="1"/>
    <col min="9503" max="9737" width="8.88671875" style="181"/>
    <col min="9738" max="9738" width="2.44140625" style="181" customWidth="1"/>
    <col min="9739" max="9739" width="2.33203125" style="181" customWidth="1"/>
    <col min="9740" max="9740" width="1.109375" style="181" customWidth="1"/>
    <col min="9741" max="9741" width="22.6640625" style="181" customWidth="1"/>
    <col min="9742" max="9742" width="1.21875" style="181" customWidth="1"/>
    <col min="9743" max="9744" width="11.77734375" style="181" customWidth="1"/>
    <col min="9745" max="9745" width="1.77734375" style="181" customWidth="1"/>
    <col min="9746" max="9746" width="6.88671875" style="181" customWidth="1"/>
    <col min="9747" max="9747" width="4.44140625" style="181" customWidth="1"/>
    <col min="9748" max="9748" width="3.6640625" style="181" customWidth="1"/>
    <col min="9749" max="9749" width="0.77734375" style="181" customWidth="1"/>
    <col min="9750" max="9750" width="3.33203125" style="181" customWidth="1"/>
    <col min="9751" max="9751" width="3.6640625" style="181" customWidth="1"/>
    <col min="9752" max="9752" width="3" style="181" customWidth="1"/>
    <col min="9753" max="9753" width="3.6640625" style="181" customWidth="1"/>
    <col min="9754" max="9754" width="3.109375" style="181" customWidth="1"/>
    <col min="9755" max="9755" width="1.88671875" style="181" customWidth="1"/>
    <col min="9756" max="9757" width="2.21875" style="181" customWidth="1"/>
    <col min="9758" max="9758" width="7.21875" style="181" customWidth="1"/>
    <col min="9759" max="9993" width="8.88671875" style="181"/>
    <col min="9994" max="9994" width="2.44140625" style="181" customWidth="1"/>
    <col min="9995" max="9995" width="2.33203125" style="181" customWidth="1"/>
    <col min="9996" max="9996" width="1.109375" style="181" customWidth="1"/>
    <col min="9997" max="9997" width="22.6640625" style="181" customWidth="1"/>
    <col min="9998" max="9998" width="1.21875" style="181" customWidth="1"/>
    <col min="9999" max="10000" width="11.77734375" style="181" customWidth="1"/>
    <col min="10001" max="10001" width="1.77734375" style="181" customWidth="1"/>
    <col min="10002" max="10002" width="6.88671875" style="181" customWidth="1"/>
    <col min="10003" max="10003" width="4.44140625" style="181" customWidth="1"/>
    <col min="10004" max="10004" width="3.6640625" style="181" customWidth="1"/>
    <col min="10005" max="10005" width="0.77734375" style="181" customWidth="1"/>
    <col min="10006" max="10006" width="3.33203125" style="181" customWidth="1"/>
    <col min="10007" max="10007" width="3.6640625" style="181" customWidth="1"/>
    <col min="10008" max="10008" width="3" style="181" customWidth="1"/>
    <col min="10009" max="10009" width="3.6640625" style="181" customWidth="1"/>
    <col min="10010" max="10010" width="3.109375" style="181" customWidth="1"/>
    <col min="10011" max="10011" width="1.88671875" style="181" customWidth="1"/>
    <col min="10012" max="10013" width="2.21875" style="181" customWidth="1"/>
    <col min="10014" max="10014" width="7.21875" style="181" customWidth="1"/>
    <col min="10015" max="10249" width="8.88671875" style="181"/>
    <col min="10250" max="10250" width="2.44140625" style="181" customWidth="1"/>
    <col min="10251" max="10251" width="2.33203125" style="181" customWidth="1"/>
    <col min="10252" max="10252" width="1.109375" style="181" customWidth="1"/>
    <col min="10253" max="10253" width="22.6640625" style="181" customWidth="1"/>
    <col min="10254" max="10254" width="1.21875" style="181" customWidth="1"/>
    <col min="10255" max="10256" width="11.77734375" style="181" customWidth="1"/>
    <col min="10257" max="10257" width="1.77734375" style="181" customWidth="1"/>
    <col min="10258" max="10258" width="6.88671875" style="181" customWidth="1"/>
    <col min="10259" max="10259" width="4.44140625" style="181" customWidth="1"/>
    <col min="10260" max="10260" width="3.6640625" style="181" customWidth="1"/>
    <col min="10261" max="10261" width="0.77734375" style="181" customWidth="1"/>
    <col min="10262" max="10262" width="3.33203125" style="181" customWidth="1"/>
    <col min="10263" max="10263" width="3.6640625" style="181" customWidth="1"/>
    <col min="10264" max="10264" width="3" style="181" customWidth="1"/>
    <col min="10265" max="10265" width="3.6640625" style="181" customWidth="1"/>
    <col min="10266" max="10266" width="3.109375" style="181" customWidth="1"/>
    <col min="10267" max="10267" width="1.88671875" style="181" customWidth="1"/>
    <col min="10268" max="10269" width="2.21875" style="181" customWidth="1"/>
    <col min="10270" max="10270" width="7.21875" style="181" customWidth="1"/>
    <col min="10271" max="10505" width="8.88671875" style="181"/>
    <col min="10506" max="10506" width="2.44140625" style="181" customWidth="1"/>
    <col min="10507" max="10507" width="2.33203125" style="181" customWidth="1"/>
    <col min="10508" max="10508" width="1.109375" style="181" customWidth="1"/>
    <col min="10509" max="10509" width="22.6640625" style="181" customWidth="1"/>
    <col min="10510" max="10510" width="1.21875" style="181" customWidth="1"/>
    <col min="10511" max="10512" width="11.77734375" style="181" customWidth="1"/>
    <col min="10513" max="10513" width="1.77734375" style="181" customWidth="1"/>
    <col min="10514" max="10514" width="6.88671875" style="181" customWidth="1"/>
    <col min="10515" max="10515" width="4.44140625" style="181" customWidth="1"/>
    <col min="10516" max="10516" width="3.6640625" style="181" customWidth="1"/>
    <col min="10517" max="10517" width="0.77734375" style="181" customWidth="1"/>
    <col min="10518" max="10518" width="3.33203125" style="181" customWidth="1"/>
    <col min="10519" max="10519" width="3.6640625" style="181" customWidth="1"/>
    <col min="10520" max="10520" width="3" style="181" customWidth="1"/>
    <col min="10521" max="10521" width="3.6640625" style="181" customWidth="1"/>
    <col min="10522" max="10522" width="3.109375" style="181" customWidth="1"/>
    <col min="10523" max="10523" width="1.88671875" style="181" customWidth="1"/>
    <col min="10524" max="10525" width="2.21875" style="181" customWidth="1"/>
    <col min="10526" max="10526" width="7.21875" style="181" customWidth="1"/>
    <col min="10527" max="10761" width="8.88671875" style="181"/>
    <col min="10762" max="10762" width="2.44140625" style="181" customWidth="1"/>
    <col min="10763" max="10763" width="2.33203125" style="181" customWidth="1"/>
    <col min="10764" max="10764" width="1.109375" style="181" customWidth="1"/>
    <col min="10765" max="10765" width="22.6640625" style="181" customWidth="1"/>
    <col min="10766" max="10766" width="1.21875" style="181" customWidth="1"/>
    <col min="10767" max="10768" width="11.77734375" style="181" customWidth="1"/>
    <col min="10769" max="10769" width="1.77734375" style="181" customWidth="1"/>
    <col min="10770" max="10770" width="6.88671875" style="181" customWidth="1"/>
    <col min="10771" max="10771" width="4.44140625" style="181" customWidth="1"/>
    <col min="10772" max="10772" width="3.6640625" style="181" customWidth="1"/>
    <col min="10773" max="10773" width="0.77734375" style="181" customWidth="1"/>
    <col min="10774" max="10774" width="3.33203125" style="181" customWidth="1"/>
    <col min="10775" max="10775" width="3.6640625" style="181" customWidth="1"/>
    <col min="10776" max="10776" width="3" style="181" customWidth="1"/>
    <col min="10777" max="10777" width="3.6640625" style="181" customWidth="1"/>
    <col min="10778" max="10778" width="3.109375" style="181" customWidth="1"/>
    <col min="10779" max="10779" width="1.88671875" style="181" customWidth="1"/>
    <col min="10780" max="10781" width="2.21875" style="181" customWidth="1"/>
    <col min="10782" max="10782" width="7.21875" style="181" customWidth="1"/>
    <col min="10783" max="11017" width="8.88671875" style="181"/>
    <col min="11018" max="11018" width="2.44140625" style="181" customWidth="1"/>
    <col min="11019" max="11019" width="2.33203125" style="181" customWidth="1"/>
    <col min="11020" max="11020" width="1.109375" style="181" customWidth="1"/>
    <col min="11021" max="11021" width="22.6640625" style="181" customWidth="1"/>
    <col min="11022" max="11022" width="1.21875" style="181" customWidth="1"/>
    <col min="11023" max="11024" width="11.77734375" style="181" customWidth="1"/>
    <col min="11025" max="11025" width="1.77734375" style="181" customWidth="1"/>
    <col min="11026" max="11026" width="6.88671875" style="181" customWidth="1"/>
    <col min="11027" max="11027" width="4.44140625" style="181" customWidth="1"/>
    <col min="11028" max="11028" width="3.6640625" style="181" customWidth="1"/>
    <col min="11029" max="11029" width="0.77734375" style="181" customWidth="1"/>
    <col min="11030" max="11030" width="3.33203125" style="181" customWidth="1"/>
    <col min="11031" max="11031" width="3.6640625" style="181" customWidth="1"/>
    <col min="11032" max="11032" width="3" style="181" customWidth="1"/>
    <col min="11033" max="11033" width="3.6640625" style="181" customWidth="1"/>
    <col min="11034" max="11034" width="3.109375" style="181" customWidth="1"/>
    <col min="11035" max="11035" width="1.88671875" style="181" customWidth="1"/>
    <col min="11036" max="11037" width="2.21875" style="181" customWidth="1"/>
    <col min="11038" max="11038" width="7.21875" style="181" customWidth="1"/>
    <col min="11039" max="11273" width="8.88671875" style="181"/>
    <col min="11274" max="11274" width="2.44140625" style="181" customWidth="1"/>
    <col min="11275" max="11275" width="2.33203125" style="181" customWidth="1"/>
    <col min="11276" max="11276" width="1.109375" style="181" customWidth="1"/>
    <col min="11277" max="11277" width="22.6640625" style="181" customWidth="1"/>
    <col min="11278" max="11278" width="1.21875" style="181" customWidth="1"/>
    <col min="11279" max="11280" width="11.77734375" style="181" customWidth="1"/>
    <col min="11281" max="11281" width="1.77734375" style="181" customWidth="1"/>
    <col min="11282" max="11282" width="6.88671875" style="181" customWidth="1"/>
    <col min="11283" max="11283" width="4.44140625" style="181" customWidth="1"/>
    <col min="11284" max="11284" width="3.6640625" style="181" customWidth="1"/>
    <col min="11285" max="11285" width="0.77734375" style="181" customWidth="1"/>
    <col min="11286" max="11286" width="3.33203125" style="181" customWidth="1"/>
    <col min="11287" max="11287" width="3.6640625" style="181" customWidth="1"/>
    <col min="11288" max="11288" width="3" style="181" customWidth="1"/>
    <col min="11289" max="11289" width="3.6640625" style="181" customWidth="1"/>
    <col min="11290" max="11290" width="3.109375" style="181" customWidth="1"/>
    <col min="11291" max="11291" width="1.88671875" style="181" customWidth="1"/>
    <col min="11292" max="11293" width="2.21875" style="181" customWidth="1"/>
    <col min="11294" max="11294" width="7.21875" style="181" customWidth="1"/>
    <col min="11295" max="11529" width="8.88671875" style="181"/>
    <col min="11530" max="11530" width="2.44140625" style="181" customWidth="1"/>
    <col min="11531" max="11531" width="2.33203125" style="181" customWidth="1"/>
    <col min="11532" max="11532" width="1.109375" style="181" customWidth="1"/>
    <col min="11533" max="11533" width="22.6640625" style="181" customWidth="1"/>
    <col min="11534" max="11534" width="1.21875" style="181" customWidth="1"/>
    <col min="11535" max="11536" width="11.77734375" style="181" customWidth="1"/>
    <col min="11537" max="11537" width="1.77734375" style="181" customWidth="1"/>
    <col min="11538" max="11538" width="6.88671875" style="181" customWidth="1"/>
    <col min="11539" max="11539" width="4.44140625" style="181" customWidth="1"/>
    <col min="11540" max="11540" width="3.6640625" style="181" customWidth="1"/>
    <col min="11541" max="11541" width="0.77734375" style="181" customWidth="1"/>
    <col min="11542" max="11542" width="3.33203125" style="181" customWidth="1"/>
    <col min="11543" max="11543" width="3.6640625" style="181" customWidth="1"/>
    <col min="11544" max="11544" width="3" style="181" customWidth="1"/>
    <col min="11545" max="11545" width="3.6640625" style="181" customWidth="1"/>
    <col min="11546" max="11546" width="3.109375" style="181" customWidth="1"/>
    <col min="11547" max="11547" width="1.88671875" style="181" customWidth="1"/>
    <col min="11548" max="11549" width="2.21875" style="181" customWidth="1"/>
    <col min="11550" max="11550" width="7.21875" style="181" customWidth="1"/>
    <col min="11551" max="11785" width="8.88671875" style="181"/>
    <col min="11786" max="11786" width="2.44140625" style="181" customWidth="1"/>
    <col min="11787" max="11787" width="2.33203125" style="181" customWidth="1"/>
    <col min="11788" max="11788" width="1.109375" style="181" customWidth="1"/>
    <col min="11789" max="11789" width="22.6640625" style="181" customWidth="1"/>
    <col min="11790" max="11790" width="1.21875" style="181" customWidth="1"/>
    <col min="11791" max="11792" width="11.77734375" style="181" customWidth="1"/>
    <col min="11793" max="11793" width="1.77734375" style="181" customWidth="1"/>
    <col min="11794" max="11794" width="6.88671875" style="181" customWidth="1"/>
    <col min="11795" max="11795" width="4.44140625" style="181" customWidth="1"/>
    <col min="11796" max="11796" width="3.6640625" style="181" customWidth="1"/>
    <col min="11797" max="11797" width="0.77734375" style="181" customWidth="1"/>
    <col min="11798" max="11798" width="3.33203125" style="181" customWidth="1"/>
    <col min="11799" max="11799" width="3.6640625" style="181" customWidth="1"/>
    <col min="11800" max="11800" width="3" style="181" customWidth="1"/>
    <col min="11801" max="11801" width="3.6640625" style="181" customWidth="1"/>
    <col min="11802" max="11802" width="3.109375" style="181" customWidth="1"/>
    <col min="11803" max="11803" width="1.88671875" style="181" customWidth="1"/>
    <col min="11804" max="11805" width="2.21875" style="181" customWidth="1"/>
    <col min="11806" max="11806" width="7.21875" style="181" customWidth="1"/>
    <col min="11807" max="12041" width="8.88671875" style="181"/>
    <col min="12042" max="12042" width="2.44140625" style="181" customWidth="1"/>
    <col min="12043" max="12043" width="2.33203125" style="181" customWidth="1"/>
    <col min="12044" max="12044" width="1.109375" style="181" customWidth="1"/>
    <col min="12045" max="12045" width="22.6640625" style="181" customWidth="1"/>
    <col min="12046" max="12046" width="1.21875" style="181" customWidth="1"/>
    <col min="12047" max="12048" width="11.77734375" style="181" customWidth="1"/>
    <col min="12049" max="12049" width="1.77734375" style="181" customWidth="1"/>
    <col min="12050" max="12050" width="6.88671875" style="181" customWidth="1"/>
    <col min="12051" max="12051" width="4.44140625" style="181" customWidth="1"/>
    <col min="12052" max="12052" width="3.6640625" style="181" customWidth="1"/>
    <col min="12053" max="12053" width="0.77734375" style="181" customWidth="1"/>
    <col min="12054" max="12054" width="3.33203125" style="181" customWidth="1"/>
    <col min="12055" max="12055" width="3.6640625" style="181" customWidth="1"/>
    <col min="12056" max="12056" width="3" style="181" customWidth="1"/>
    <col min="12057" max="12057" width="3.6640625" style="181" customWidth="1"/>
    <col min="12058" max="12058" width="3.109375" style="181" customWidth="1"/>
    <col min="12059" max="12059" width="1.88671875" style="181" customWidth="1"/>
    <col min="12060" max="12061" width="2.21875" style="181" customWidth="1"/>
    <col min="12062" max="12062" width="7.21875" style="181" customWidth="1"/>
    <col min="12063" max="12297" width="8.88671875" style="181"/>
    <col min="12298" max="12298" width="2.44140625" style="181" customWidth="1"/>
    <col min="12299" max="12299" width="2.33203125" style="181" customWidth="1"/>
    <col min="12300" max="12300" width="1.109375" style="181" customWidth="1"/>
    <col min="12301" max="12301" width="22.6640625" style="181" customWidth="1"/>
    <col min="12302" max="12302" width="1.21875" style="181" customWidth="1"/>
    <col min="12303" max="12304" width="11.77734375" style="181" customWidth="1"/>
    <col min="12305" max="12305" width="1.77734375" style="181" customWidth="1"/>
    <col min="12306" max="12306" width="6.88671875" style="181" customWidth="1"/>
    <col min="12307" max="12307" width="4.44140625" style="181" customWidth="1"/>
    <col min="12308" max="12308" width="3.6640625" style="181" customWidth="1"/>
    <col min="12309" max="12309" width="0.77734375" style="181" customWidth="1"/>
    <col min="12310" max="12310" width="3.33203125" style="181" customWidth="1"/>
    <col min="12311" max="12311" width="3.6640625" style="181" customWidth="1"/>
    <col min="12312" max="12312" width="3" style="181" customWidth="1"/>
    <col min="12313" max="12313" width="3.6640625" style="181" customWidth="1"/>
    <col min="12314" max="12314" width="3.109375" style="181" customWidth="1"/>
    <col min="12315" max="12315" width="1.88671875" style="181" customWidth="1"/>
    <col min="12316" max="12317" width="2.21875" style="181" customWidth="1"/>
    <col min="12318" max="12318" width="7.21875" style="181" customWidth="1"/>
    <col min="12319" max="12553" width="8.88671875" style="181"/>
    <col min="12554" max="12554" width="2.44140625" style="181" customWidth="1"/>
    <col min="12555" max="12555" width="2.33203125" style="181" customWidth="1"/>
    <col min="12556" max="12556" width="1.109375" style="181" customWidth="1"/>
    <col min="12557" max="12557" width="22.6640625" style="181" customWidth="1"/>
    <col min="12558" max="12558" width="1.21875" style="181" customWidth="1"/>
    <col min="12559" max="12560" width="11.77734375" style="181" customWidth="1"/>
    <col min="12561" max="12561" width="1.77734375" style="181" customWidth="1"/>
    <col min="12562" max="12562" width="6.88671875" style="181" customWidth="1"/>
    <col min="12563" max="12563" width="4.44140625" style="181" customWidth="1"/>
    <col min="12564" max="12564" width="3.6640625" style="181" customWidth="1"/>
    <col min="12565" max="12565" width="0.77734375" style="181" customWidth="1"/>
    <col min="12566" max="12566" width="3.33203125" style="181" customWidth="1"/>
    <col min="12567" max="12567" width="3.6640625" style="181" customWidth="1"/>
    <col min="12568" max="12568" width="3" style="181" customWidth="1"/>
    <col min="12569" max="12569" width="3.6640625" style="181" customWidth="1"/>
    <col min="12570" max="12570" width="3.109375" style="181" customWidth="1"/>
    <col min="12571" max="12571" width="1.88671875" style="181" customWidth="1"/>
    <col min="12572" max="12573" width="2.21875" style="181" customWidth="1"/>
    <col min="12574" max="12574" width="7.21875" style="181" customWidth="1"/>
    <col min="12575" max="12809" width="8.88671875" style="181"/>
    <col min="12810" max="12810" width="2.44140625" style="181" customWidth="1"/>
    <col min="12811" max="12811" width="2.33203125" style="181" customWidth="1"/>
    <col min="12812" max="12812" width="1.109375" style="181" customWidth="1"/>
    <col min="12813" max="12813" width="22.6640625" style="181" customWidth="1"/>
    <col min="12814" max="12814" width="1.21875" style="181" customWidth="1"/>
    <col min="12815" max="12816" width="11.77734375" style="181" customWidth="1"/>
    <col min="12817" max="12817" width="1.77734375" style="181" customWidth="1"/>
    <col min="12818" max="12818" width="6.88671875" style="181" customWidth="1"/>
    <col min="12819" max="12819" width="4.44140625" style="181" customWidth="1"/>
    <col min="12820" max="12820" width="3.6640625" style="181" customWidth="1"/>
    <col min="12821" max="12821" width="0.77734375" style="181" customWidth="1"/>
    <col min="12822" max="12822" width="3.33203125" style="181" customWidth="1"/>
    <col min="12823" max="12823" width="3.6640625" style="181" customWidth="1"/>
    <col min="12824" max="12824" width="3" style="181" customWidth="1"/>
    <col min="12825" max="12825" width="3.6640625" style="181" customWidth="1"/>
    <col min="12826" max="12826" width="3.109375" style="181" customWidth="1"/>
    <col min="12827" max="12827" width="1.88671875" style="181" customWidth="1"/>
    <col min="12828" max="12829" width="2.21875" style="181" customWidth="1"/>
    <col min="12830" max="12830" width="7.21875" style="181" customWidth="1"/>
    <col min="12831" max="13065" width="8.88671875" style="181"/>
    <col min="13066" max="13066" width="2.44140625" style="181" customWidth="1"/>
    <col min="13067" max="13067" width="2.33203125" style="181" customWidth="1"/>
    <col min="13068" max="13068" width="1.109375" style="181" customWidth="1"/>
    <col min="13069" max="13069" width="22.6640625" style="181" customWidth="1"/>
    <col min="13070" max="13070" width="1.21875" style="181" customWidth="1"/>
    <col min="13071" max="13072" width="11.77734375" style="181" customWidth="1"/>
    <col min="13073" max="13073" width="1.77734375" style="181" customWidth="1"/>
    <col min="13074" max="13074" width="6.88671875" style="181" customWidth="1"/>
    <col min="13075" max="13075" width="4.44140625" style="181" customWidth="1"/>
    <col min="13076" max="13076" width="3.6640625" style="181" customWidth="1"/>
    <col min="13077" max="13077" width="0.77734375" style="181" customWidth="1"/>
    <col min="13078" max="13078" width="3.33203125" style="181" customWidth="1"/>
    <col min="13079" max="13079" width="3.6640625" style="181" customWidth="1"/>
    <col min="13080" max="13080" width="3" style="181" customWidth="1"/>
    <col min="13081" max="13081" width="3.6640625" style="181" customWidth="1"/>
    <col min="13082" max="13082" width="3.109375" style="181" customWidth="1"/>
    <col min="13083" max="13083" width="1.88671875" style="181" customWidth="1"/>
    <col min="13084" max="13085" width="2.21875" style="181" customWidth="1"/>
    <col min="13086" max="13086" width="7.21875" style="181" customWidth="1"/>
    <col min="13087" max="13321" width="8.88671875" style="181"/>
    <col min="13322" max="13322" width="2.44140625" style="181" customWidth="1"/>
    <col min="13323" max="13323" width="2.33203125" style="181" customWidth="1"/>
    <col min="13324" max="13324" width="1.109375" style="181" customWidth="1"/>
    <col min="13325" max="13325" width="22.6640625" style="181" customWidth="1"/>
    <col min="13326" max="13326" width="1.21875" style="181" customWidth="1"/>
    <col min="13327" max="13328" width="11.77734375" style="181" customWidth="1"/>
    <col min="13329" max="13329" width="1.77734375" style="181" customWidth="1"/>
    <col min="13330" max="13330" width="6.88671875" style="181" customWidth="1"/>
    <col min="13331" max="13331" width="4.44140625" style="181" customWidth="1"/>
    <col min="13332" max="13332" width="3.6640625" style="181" customWidth="1"/>
    <col min="13333" max="13333" width="0.77734375" style="181" customWidth="1"/>
    <col min="13334" max="13334" width="3.33203125" style="181" customWidth="1"/>
    <col min="13335" max="13335" width="3.6640625" style="181" customWidth="1"/>
    <col min="13336" max="13336" width="3" style="181" customWidth="1"/>
    <col min="13337" max="13337" width="3.6640625" style="181" customWidth="1"/>
    <col min="13338" max="13338" width="3.109375" style="181" customWidth="1"/>
    <col min="13339" max="13339" width="1.88671875" style="181" customWidth="1"/>
    <col min="13340" max="13341" width="2.21875" style="181" customWidth="1"/>
    <col min="13342" max="13342" width="7.21875" style="181" customWidth="1"/>
    <col min="13343" max="13577" width="8.88671875" style="181"/>
    <col min="13578" max="13578" width="2.44140625" style="181" customWidth="1"/>
    <col min="13579" max="13579" width="2.33203125" style="181" customWidth="1"/>
    <col min="13580" max="13580" width="1.109375" style="181" customWidth="1"/>
    <col min="13581" max="13581" width="22.6640625" style="181" customWidth="1"/>
    <col min="13582" max="13582" width="1.21875" style="181" customWidth="1"/>
    <col min="13583" max="13584" width="11.77734375" style="181" customWidth="1"/>
    <col min="13585" max="13585" width="1.77734375" style="181" customWidth="1"/>
    <col min="13586" max="13586" width="6.88671875" style="181" customWidth="1"/>
    <col min="13587" max="13587" width="4.44140625" style="181" customWidth="1"/>
    <col min="13588" max="13588" width="3.6640625" style="181" customWidth="1"/>
    <col min="13589" max="13589" width="0.77734375" style="181" customWidth="1"/>
    <col min="13590" max="13590" width="3.33203125" style="181" customWidth="1"/>
    <col min="13591" max="13591" width="3.6640625" style="181" customWidth="1"/>
    <col min="13592" max="13592" width="3" style="181" customWidth="1"/>
    <col min="13593" max="13593" width="3.6640625" style="181" customWidth="1"/>
    <col min="13594" max="13594" width="3.109375" style="181" customWidth="1"/>
    <col min="13595" max="13595" width="1.88671875" style="181" customWidth="1"/>
    <col min="13596" max="13597" width="2.21875" style="181" customWidth="1"/>
    <col min="13598" max="13598" width="7.21875" style="181" customWidth="1"/>
    <col min="13599" max="13833" width="8.88671875" style="181"/>
    <col min="13834" max="13834" width="2.44140625" style="181" customWidth="1"/>
    <col min="13835" max="13835" width="2.33203125" style="181" customWidth="1"/>
    <col min="13836" max="13836" width="1.109375" style="181" customWidth="1"/>
    <col min="13837" max="13837" width="22.6640625" style="181" customWidth="1"/>
    <col min="13838" max="13838" width="1.21875" style="181" customWidth="1"/>
    <col min="13839" max="13840" width="11.77734375" style="181" customWidth="1"/>
    <col min="13841" max="13841" width="1.77734375" style="181" customWidth="1"/>
    <col min="13842" max="13842" width="6.88671875" style="181" customWidth="1"/>
    <col min="13843" max="13843" width="4.44140625" style="181" customWidth="1"/>
    <col min="13844" max="13844" width="3.6640625" style="181" customWidth="1"/>
    <col min="13845" max="13845" width="0.77734375" style="181" customWidth="1"/>
    <col min="13846" max="13846" width="3.33203125" style="181" customWidth="1"/>
    <col min="13847" max="13847" width="3.6640625" style="181" customWidth="1"/>
    <col min="13848" max="13848" width="3" style="181" customWidth="1"/>
    <col min="13849" max="13849" width="3.6640625" style="181" customWidth="1"/>
    <col min="13850" max="13850" width="3.109375" style="181" customWidth="1"/>
    <col min="13851" max="13851" width="1.88671875" style="181" customWidth="1"/>
    <col min="13852" max="13853" width="2.21875" style="181" customWidth="1"/>
    <col min="13854" max="13854" width="7.21875" style="181" customWidth="1"/>
    <col min="13855" max="14089" width="8.88671875" style="181"/>
    <col min="14090" max="14090" width="2.44140625" style="181" customWidth="1"/>
    <col min="14091" max="14091" width="2.33203125" style="181" customWidth="1"/>
    <col min="14092" max="14092" width="1.109375" style="181" customWidth="1"/>
    <col min="14093" max="14093" width="22.6640625" style="181" customWidth="1"/>
    <col min="14094" max="14094" width="1.21875" style="181" customWidth="1"/>
    <col min="14095" max="14096" width="11.77734375" style="181" customWidth="1"/>
    <col min="14097" max="14097" width="1.77734375" style="181" customWidth="1"/>
    <col min="14098" max="14098" width="6.88671875" style="181" customWidth="1"/>
    <col min="14099" max="14099" width="4.44140625" style="181" customWidth="1"/>
    <col min="14100" max="14100" width="3.6640625" style="181" customWidth="1"/>
    <col min="14101" max="14101" width="0.77734375" style="181" customWidth="1"/>
    <col min="14102" max="14102" width="3.33203125" style="181" customWidth="1"/>
    <col min="14103" max="14103" width="3.6640625" style="181" customWidth="1"/>
    <col min="14104" max="14104" width="3" style="181" customWidth="1"/>
    <col min="14105" max="14105" width="3.6640625" style="181" customWidth="1"/>
    <col min="14106" max="14106" width="3.109375" style="181" customWidth="1"/>
    <col min="14107" max="14107" width="1.88671875" style="181" customWidth="1"/>
    <col min="14108" max="14109" width="2.21875" style="181" customWidth="1"/>
    <col min="14110" max="14110" width="7.21875" style="181" customWidth="1"/>
    <col min="14111" max="14345" width="8.88671875" style="181"/>
    <col min="14346" max="14346" width="2.44140625" style="181" customWidth="1"/>
    <col min="14347" max="14347" width="2.33203125" style="181" customWidth="1"/>
    <col min="14348" max="14348" width="1.109375" style="181" customWidth="1"/>
    <col min="14349" max="14349" width="22.6640625" style="181" customWidth="1"/>
    <col min="14350" max="14350" width="1.21875" style="181" customWidth="1"/>
    <col min="14351" max="14352" width="11.77734375" style="181" customWidth="1"/>
    <col min="14353" max="14353" width="1.77734375" style="181" customWidth="1"/>
    <col min="14354" max="14354" width="6.88671875" style="181" customWidth="1"/>
    <col min="14355" max="14355" width="4.44140625" style="181" customWidth="1"/>
    <col min="14356" max="14356" width="3.6640625" style="181" customWidth="1"/>
    <col min="14357" max="14357" width="0.77734375" style="181" customWidth="1"/>
    <col min="14358" max="14358" width="3.33203125" style="181" customWidth="1"/>
    <col min="14359" max="14359" width="3.6640625" style="181" customWidth="1"/>
    <col min="14360" max="14360" width="3" style="181" customWidth="1"/>
    <col min="14361" max="14361" width="3.6640625" style="181" customWidth="1"/>
    <col min="14362" max="14362" width="3.109375" style="181" customWidth="1"/>
    <col min="14363" max="14363" width="1.88671875" style="181" customWidth="1"/>
    <col min="14364" max="14365" width="2.21875" style="181" customWidth="1"/>
    <col min="14366" max="14366" width="7.21875" style="181" customWidth="1"/>
    <col min="14367" max="14601" width="8.88671875" style="181"/>
    <col min="14602" max="14602" width="2.44140625" style="181" customWidth="1"/>
    <col min="14603" max="14603" width="2.33203125" style="181" customWidth="1"/>
    <col min="14604" max="14604" width="1.109375" style="181" customWidth="1"/>
    <col min="14605" max="14605" width="22.6640625" style="181" customWidth="1"/>
    <col min="14606" max="14606" width="1.21875" style="181" customWidth="1"/>
    <col min="14607" max="14608" width="11.77734375" style="181" customWidth="1"/>
    <col min="14609" max="14609" width="1.77734375" style="181" customWidth="1"/>
    <col min="14610" max="14610" width="6.88671875" style="181" customWidth="1"/>
    <col min="14611" max="14611" width="4.44140625" style="181" customWidth="1"/>
    <col min="14612" max="14612" width="3.6640625" style="181" customWidth="1"/>
    <col min="14613" max="14613" width="0.77734375" style="181" customWidth="1"/>
    <col min="14614" max="14614" width="3.33203125" style="181" customWidth="1"/>
    <col min="14615" max="14615" width="3.6640625" style="181" customWidth="1"/>
    <col min="14616" max="14616" width="3" style="181" customWidth="1"/>
    <col min="14617" max="14617" width="3.6640625" style="181" customWidth="1"/>
    <col min="14618" max="14618" width="3.109375" style="181" customWidth="1"/>
    <col min="14619" max="14619" width="1.88671875" style="181" customWidth="1"/>
    <col min="14620" max="14621" width="2.21875" style="181" customWidth="1"/>
    <col min="14622" max="14622" width="7.21875" style="181" customWidth="1"/>
    <col min="14623" max="14857" width="8.88671875" style="181"/>
    <col min="14858" max="14858" width="2.44140625" style="181" customWidth="1"/>
    <col min="14859" max="14859" width="2.33203125" style="181" customWidth="1"/>
    <col min="14860" max="14860" width="1.109375" style="181" customWidth="1"/>
    <col min="14861" max="14861" width="22.6640625" style="181" customWidth="1"/>
    <col min="14862" max="14862" width="1.21875" style="181" customWidth="1"/>
    <col min="14863" max="14864" width="11.77734375" style="181" customWidth="1"/>
    <col min="14865" max="14865" width="1.77734375" style="181" customWidth="1"/>
    <col min="14866" max="14866" width="6.88671875" style="181" customWidth="1"/>
    <col min="14867" max="14867" width="4.44140625" style="181" customWidth="1"/>
    <col min="14868" max="14868" width="3.6640625" style="181" customWidth="1"/>
    <col min="14869" max="14869" width="0.77734375" style="181" customWidth="1"/>
    <col min="14870" max="14870" width="3.33203125" style="181" customWidth="1"/>
    <col min="14871" max="14871" width="3.6640625" style="181" customWidth="1"/>
    <col min="14872" max="14872" width="3" style="181" customWidth="1"/>
    <col min="14873" max="14873" width="3.6640625" style="181" customWidth="1"/>
    <col min="14874" max="14874" width="3.109375" style="181" customWidth="1"/>
    <col min="14875" max="14875" width="1.88671875" style="181" customWidth="1"/>
    <col min="14876" max="14877" width="2.21875" style="181" customWidth="1"/>
    <col min="14878" max="14878" width="7.21875" style="181" customWidth="1"/>
    <col min="14879" max="15113" width="8.88671875" style="181"/>
    <col min="15114" max="15114" width="2.44140625" style="181" customWidth="1"/>
    <col min="15115" max="15115" width="2.33203125" style="181" customWidth="1"/>
    <col min="15116" max="15116" width="1.109375" style="181" customWidth="1"/>
    <col min="15117" max="15117" width="22.6640625" style="181" customWidth="1"/>
    <col min="15118" max="15118" width="1.21875" style="181" customWidth="1"/>
    <col min="15119" max="15120" width="11.77734375" style="181" customWidth="1"/>
    <col min="15121" max="15121" width="1.77734375" style="181" customWidth="1"/>
    <col min="15122" max="15122" width="6.88671875" style="181" customWidth="1"/>
    <col min="15123" max="15123" width="4.44140625" style="181" customWidth="1"/>
    <col min="15124" max="15124" width="3.6640625" style="181" customWidth="1"/>
    <col min="15125" max="15125" width="0.77734375" style="181" customWidth="1"/>
    <col min="15126" max="15126" width="3.33203125" style="181" customWidth="1"/>
    <col min="15127" max="15127" width="3.6640625" style="181" customWidth="1"/>
    <col min="15128" max="15128" width="3" style="181" customWidth="1"/>
    <col min="15129" max="15129" width="3.6640625" style="181" customWidth="1"/>
    <col min="15130" max="15130" width="3.109375" style="181" customWidth="1"/>
    <col min="15131" max="15131" width="1.88671875" style="181" customWidth="1"/>
    <col min="15132" max="15133" width="2.21875" style="181" customWidth="1"/>
    <col min="15134" max="15134" width="7.21875" style="181" customWidth="1"/>
    <col min="15135" max="15369" width="8.88671875" style="181"/>
    <col min="15370" max="15370" width="2.44140625" style="181" customWidth="1"/>
    <col min="15371" max="15371" width="2.33203125" style="181" customWidth="1"/>
    <col min="15372" max="15372" width="1.109375" style="181" customWidth="1"/>
    <col min="15373" max="15373" width="22.6640625" style="181" customWidth="1"/>
    <col min="15374" max="15374" width="1.21875" style="181" customWidth="1"/>
    <col min="15375" max="15376" width="11.77734375" style="181" customWidth="1"/>
    <col min="15377" max="15377" width="1.77734375" style="181" customWidth="1"/>
    <col min="15378" max="15378" width="6.88671875" style="181" customWidth="1"/>
    <col min="15379" max="15379" width="4.44140625" style="181" customWidth="1"/>
    <col min="15380" max="15380" width="3.6640625" style="181" customWidth="1"/>
    <col min="15381" max="15381" width="0.77734375" style="181" customWidth="1"/>
    <col min="15382" max="15382" width="3.33203125" style="181" customWidth="1"/>
    <col min="15383" max="15383" width="3.6640625" style="181" customWidth="1"/>
    <col min="15384" max="15384" width="3" style="181" customWidth="1"/>
    <col min="15385" max="15385" width="3.6640625" style="181" customWidth="1"/>
    <col min="15386" max="15386" width="3.109375" style="181" customWidth="1"/>
    <col min="15387" max="15387" width="1.88671875" style="181" customWidth="1"/>
    <col min="15388" max="15389" width="2.21875" style="181" customWidth="1"/>
    <col min="15390" max="15390" width="7.21875" style="181" customWidth="1"/>
    <col min="15391" max="15625" width="8.88671875" style="181"/>
    <col min="15626" max="15626" width="2.44140625" style="181" customWidth="1"/>
    <col min="15627" max="15627" width="2.33203125" style="181" customWidth="1"/>
    <col min="15628" max="15628" width="1.109375" style="181" customWidth="1"/>
    <col min="15629" max="15629" width="22.6640625" style="181" customWidth="1"/>
    <col min="15630" max="15630" width="1.21875" style="181" customWidth="1"/>
    <col min="15631" max="15632" width="11.77734375" style="181" customWidth="1"/>
    <col min="15633" max="15633" width="1.77734375" style="181" customWidth="1"/>
    <col min="15634" max="15634" width="6.88671875" style="181" customWidth="1"/>
    <col min="15635" max="15635" width="4.44140625" style="181" customWidth="1"/>
    <col min="15636" max="15636" width="3.6640625" style="181" customWidth="1"/>
    <col min="15637" max="15637" width="0.77734375" style="181" customWidth="1"/>
    <col min="15638" max="15638" width="3.33203125" style="181" customWidth="1"/>
    <col min="15639" max="15639" width="3.6640625" style="181" customWidth="1"/>
    <col min="15640" max="15640" width="3" style="181" customWidth="1"/>
    <col min="15641" max="15641" width="3.6640625" style="181" customWidth="1"/>
    <col min="15642" max="15642" width="3.109375" style="181" customWidth="1"/>
    <col min="15643" max="15643" width="1.88671875" style="181" customWidth="1"/>
    <col min="15644" max="15645" width="2.21875" style="181" customWidth="1"/>
    <col min="15646" max="15646" width="7.21875" style="181" customWidth="1"/>
    <col min="15647" max="15881" width="8.88671875" style="181"/>
    <col min="15882" max="15882" width="2.44140625" style="181" customWidth="1"/>
    <col min="15883" max="15883" width="2.33203125" style="181" customWidth="1"/>
    <col min="15884" max="15884" width="1.109375" style="181" customWidth="1"/>
    <col min="15885" max="15885" width="22.6640625" style="181" customWidth="1"/>
    <col min="15886" max="15886" width="1.21875" style="181" customWidth="1"/>
    <col min="15887" max="15888" width="11.77734375" style="181" customWidth="1"/>
    <col min="15889" max="15889" width="1.77734375" style="181" customWidth="1"/>
    <col min="15890" max="15890" width="6.88671875" style="181" customWidth="1"/>
    <col min="15891" max="15891" width="4.44140625" style="181" customWidth="1"/>
    <col min="15892" max="15892" width="3.6640625" style="181" customWidth="1"/>
    <col min="15893" max="15893" width="0.77734375" style="181" customWidth="1"/>
    <col min="15894" max="15894" width="3.33203125" style="181" customWidth="1"/>
    <col min="15895" max="15895" width="3.6640625" style="181" customWidth="1"/>
    <col min="15896" max="15896" width="3" style="181" customWidth="1"/>
    <col min="15897" max="15897" width="3.6640625" style="181" customWidth="1"/>
    <col min="15898" max="15898" width="3.109375" style="181" customWidth="1"/>
    <col min="15899" max="15899" width="1.88671875" style="181" customWidth="1"/>
    <col min="15900" max="15901" width="2.21875" style="181" customWidth="1"/>
    <col min="15902" max="15902" width="7.21875" style="181" customWidth="1"/>
    <col min="15903" max="16137" width="8.88671875" style="181"/>
    <col min="16138" max="16138" width="2.44140625" style="181" customWidth="1"/>
    <col min="16139" max="16139" width="2.33203125" style="181" customWidth="1"/>
    <col min="16140" max="16140" width="1.109375" style="181" customWidth="1"/>
    <col min="16141" max="16141" width="22.6640625" style="181" customWidth="1"/>
    <col min="16142" max="16142" width="1.21875" style="181" customWidth="1"/>
    <col min="16143" max="16144" width="11.77734375" style="181" customWidth="1"/>
    <col min="16145" max="16145" width="1.77734375" style="181" customWidth="1"/>
    <col min="16146" max="16146" width="6.88671875" style="181" customWidth="1"/>
    <col min="16147" max="16147" width="4.44140625" style="181" customWidth="1"/>
    <col min="16148" max="16148" width="3.6640625" style="181" customWidth="1"/>
    <col min="16149" max="16149" width="0.77734375" style="181" customWidth="1"/>
    <col min="16150" max="16150" width="3.33203125" style="181" customWidth="1"/>
    <col min="16151" max="16151" width="3.6640625" style="181" customWidth="1"/>
    <col min="16152" max="16152" width="3" style="181" customWidth="1"/>
    <col min="16153" max="16153" width="3.6640625" style="181" customWidth="1"/>
    <col min="16154" max="16154" width="3.109375" style="181" customWidth="1"/>
    <col min="16155" max="16155" width="1.88671875" style="181" customWidth="1"/>
    <col min="16156" max="16157" width="2.21875" style="181" customWidth="1"/>
    <col min="16158" max="16158" width="7.21875" style="181" customWidth="1"/>
    <col min="16159" max="16355" width="8.88671875" style="181"/>
    <col min="16356" max="16384" width="8.88671875" style="181" customWidth="1"/>
  </cols>
  <sheetData>
    <row r="1" spans="2:30" ht="20.25" customHeight="1">
      <c r="B1" s="184" t="s">
        <v>2610</v>
      </c>
    </row>
    <row r="2" spans="2:30" ht="12" customHeight="1">
      <c r="U2" s="188"/>
      <c r="V2" s="188"/>
      <c r="Z2" s="188"/>
      <c r="AD2" s="298"/>
    </row>
    <row r="3" spans="2:30">
      <c r="S3" s="275"/>
      <c r="T3" s="1079"/>
      <c r="U3" s="1080"/>
      <c r="V3" s="190" t="s">
        <v>2272</v>
      </c>
      <c r="W3" s="567"/>
      <c r="X3" s="190" t="s">
        <v>2273</v>
      </c>
      <c r="Y3" s="567"/>
      <c r="Z3" s="190" t="s">
        <v>2274</v>
      </c>
    </row>
    <row r="4" spans="2:30" ht="12" customHeight="1">
      <c r="V4" s="191"/>
      <c r="W4" s="191"/>
      <c r="X4" s="191"/>
      <c r="Y4" s="191"/>
      <c r="Z4" s="191"/>
    </row>
    <row r="5" spans="2:30" ht="24" customHeight="1">
      <c r="C5" s="181" t="s">
        <v>2275</v>
      </c>
      <c r="O5" s="215" t="s">
        <v>2331</v>
      </c>
      <c r="P5" s="216"/>
      <c r="Q5" s="215"/>
      <c r="R5" s="215"/>
      <c r="S5" s="217"/>
      <c r="T5" s="217"/>
      <c r="U5" s="217"/>
      <c r="V5" s="217"/>
      <c r="W5" s="217"/>
      <c r="X5" s="217"/>
      <c r="Y5" s="217"/>
    </row>
    <row r="6" spans="2:30" ht="15" customHeight="1">
      <c r="C6" s="181" t="s">
        <v>2300</v>
      </c>
      <c r="O6" s="1145" t="s">
        <v>2332</v>
      </c>
      <c r="P6" s="1179"/>
      <c r="Q6" s="1075"/>
      <c r="R6" s="1146"/>
      <c r="S6" s="1146"/>
      <c r="T6" s="1146"/>
      <c r="U6" s="1146"/>
      <c r="V6" s="1146"/>
      <c r="W6" s="1146"/>
      <c r="X6" s="1146"/>
      <c r="Y6" s="1146"/>
    </row>
    <row r="7" spans="2:30" ht="2.4" customHeight="1">
      <c r="E7" s="184"/>
      <c r="F7" s="184"/>
      <c r="G7" s="184"/>
      <c r="H7" s="184"/>
      <c r="I7" s="184"/>
      <c r="J7" s="184"/>
      <c r="O7" s="216"/>
      <c r="P7" s="215"/>
      <c r="Q7" s="133"/>
      <c r="R7" s="133"/>
      <c r="S7" s="133"/>
      <c r="T7" s="133"/>
      <c r="U7" s="133"/>
      <c r="V7" s="133"/>
      <c r="W7" s="133"/>
      <c r="X7" s="133"/>
      <c r="Y7" s="133"/>
    </row>
    <row r="8" spans="2:30" ht="15" customHeight="1">
      <c r="D8" s="184"/>
      <c r="E8" s="184"/>
      <c r="F8" s="184"/>
      <c r="G8" s="184"/>
      <c r="H8" s="184"/>
      <c r="I8" s="184"/>
      <c r="J8" s="184"/>
      <c r="O8" s="1145" t="s">
        <v>2278</v>
      </c>
      <c r="P8" s="1179"/>
      <c r="Q8" s="1075"/>
      <c r="R8" s="1146"/>
      <c r="S8" s="1146"/>
      <c r="T8" s="1146"/>
      <c r="U8" s="1146"/>
      <c r="V8" s="1146"/>
      <c r="W8" s="1146"/>
      <c r="X8" s="1146"/>
      <c r="Y8" s="1146"/>
    </row>
    <row r="9" spans="2:30" ht="2.4" customHeight="1">
      <c r="O9" s="216"/>
      <c r="P9" s="215"/>
      <c r="Q9" s="133"/>
      <c r="R9" s="133"/>
      <c r="S9" s="133"/>
      <c r="T9" s="133"/>
      <c r="U9" s="133"/>
      <c r="V9" s="133"/>
      <c r="W9" s="133"/>
      <c r="X9" s="133"/>
      <c r="Y9" s="133"/>
      <c r="Z9" s="192"/>
    </row>
    <row r="10" spans="2:30" ht="24" customHeight="1">
      <c r="O10" s="1147" t="s">
        <v>2219</v>
      </c>
      <c r="P10" s="1178"/>
      <c r="Q10" s="1075"/>
      <c r="R10" s="1146"/>
      <c r="S10" s="1146"/>
      <c r="T10" s="1146"/>
      <c r="U10" s="1075"/>
      <c r="V10" s="1146"/>
      <c r="W10" s="1146"/>
      <c r="X10" s="1146"/>
      <c r="Y10" s="1146"/>
      <c r="Z10" s="208"/>
      <c r="AD10" s="193"/>
    </row>
    <row r="11" spans="2:30" ht="6.6" customHeight="1">
      <c r="O11" s="216"/>
      <c r="P11" s="215"/>
      <c r="Q11" s="217"/>
      <c r="R11" s="217"/>
      <c r="S11" s="217"/>
      <c r="T11" s="217"/>
      <c r="U11" s="217"/>
      <c r="V11" s="217"/>
      <c r="W11" s="217"/>
      <c r="X11" s="217"/>
      <c r="Y11" s="217"/>
      <c r="Z11" s="192"/>
    </row>
    <row r="12" spans="2:30" ht="24" hidden="1" customHeight="1">
      <c r="O12" s="216" t="s">
        <v>2326</v>
      </c>
      <c r="P12" s="216"/>
      <c r="Q12" s="215"/>
      <c r="R12" s="215"/>
      <c r="S12" s="217"/>
      <c r="T12" s="217"/>
      <c r="U12" s="217"/>
      <c r="V12" s="217"/>
      <c r="W12" s="217"/>
      <c r="X12" s="217"/>
      <c r="Y12" s="217"/>
      <c r="Z12" s="208"/>
    </row>
    <row r="13" spans="2:30" ht="2.4" hidden="1" customHeight="1">
      <c r="O13" s="216"/>
      <c r="P13" s="215"/>
      <c r="Q13" s="192"/>
      <c r="R13" s="217"/>
      <c r="S13" s="217"/>
      <c r="T13" s="217"/>
      <c r="U13" s="217"/>
      <c r="V13" s="217"/>
      <c r="W13" s="217"/>
      <c r="X13" s="217"/>
      <c r="Y13" s="217"/>
      <c r="Z13" s="192"/>
      <c r="AD13" s="193"/>
    </row>
    <row r="14" spans="2:30" ht="15" hidden="1" customHeight="1">
      <c r="O14" s="1145" t="s">
        <v>2278</v>
      </c>
      <c r="P14" s="1145"/>
      <c r="Q14" s="1075"/>
      <c r="R14" s="1146"/>
      <c r="S14" s="1146"/>
      <c r="T14" s="1146"/>
      <c r="U14" s="1146"/>
      <c r="V14" s="1146"/>
      <c r="W14" s="1146"/>
      <c r="X14" s="1146"/>
      <c r="Y14" s="1146"/>
      <c r="Z14" s="192"/>
      <c r="AD14" s="193"/>
    </row>
    <row r="15" spans="2:30" ht="2.4" hidden="1" customHeight="1">
      <c r="O15" s="216"/>
      <c r="P15" s="215"/>
      <c r="Q15" s="133"/>
      <c r="R15" s="133"/>
      <c r="S15" s="133"/>
      <c r="T15" s="133"/>
      <c r="U15" s="133"/>
      <c r="V15" s="133"/>
      <c r="W15" s="133"/>
      <c r="X15" s="133"/>
      <c r="Y15" s="133"/>
      <c r="Z15" s="192"/>
    </row>
    <row r="16" spans="2:30" ht="24" hidden="1" customHeight="1">
      <c r="O16" s="1147" t="s">
        <v>2219</v>
      </c>
      <c r="P16" s="1147"/>
      <c r="Q16" s="1075"/>
      <c r="R16" s="1146"/>
      <c r="S16" s="1146"/>
      <c r="T16" s="1146"/>
      <c r="U16" s="1075"/>
      <c r="V16" s="1146"/>
      <c r="W16" s="1146"/>
      <c r="X16" s="1146"/>
      <c r="Y16" s="1146"/>
      <c r="Z16" s="208"/>
      <c r="AD16" s="193"/>
    </row>
    <row r="17" spans="3:30" ht="2.4" hidden="1" customHeight="1">
      <c r="O17" s="216"/>
      <c r="P17" s="215"/>
      <c r="Q17" s="217"/>
      <c r="R17" s="217"/>
      <c r="S17" s="217"/>
      <c r="T17" s="217"/>
      <c r="U17" s="217"/>
      <c r="V17" s="217"/>
      <c r="W17" s="217"/>
      <c r="X17" s="217"/>
      <c r="Y17" s="217"/>
      <c r="Z17" s="192"/>
    </row>
    <row r="18" spans="3:30" ht="24" hidden="1" customHeight="1">
      <c r="O18" s="216" t="s">
        <v>2326</v>
      </c>
      <c r="P18" s="216"/>
      <c r="Q18" s="215"/>
      <c r="R18" s="215"/>
      <c r="S18" s="217"/>
      <c r="T18" s="217"/>
      <c r="U18" s="217"/>
      <c r="V18" s="217"/>
      <c r="W18" s="217"/>
      <c r="X18" s="217"/>
      <c r="Y18" s="217"/>
      <c r="Z18" s="208"/>
    </row>
    <row r="19" spans="3:30" ht="2.4" hidden="1" customHeight="1">
      <c r="O19" s="216"/>
      <c r="P19" s="215"/>
      <c r="Q19" s="192"/>
      <c r="R19" s="217"/>
      <c r="S19" s="217"/>
      <c r="T19" s="217"/>
      <c r="U19" s="217"/>
      <c r="V19" s="217"/>
      <c r="W19" s="217"/>
      <c r="X19" s="217"/>
      <c r="Y19" s="217"/>
      <c r="Z19" s="192"/>
      <c r="AD19" s="193"/>
    </row>
    <row r="20" spans="3:30" ht="15" hidden="1" customHeight="1">
      <c r="O20" s="1145" t="s">
        <v>2278</v>
      </c>
      <c r="P20" s="1145"/>
      <c r="Q20" s="1075"/>
      <c r="R20" s="1146"/>
      <c r="S20" s="1146"/>
      <c r="T20" s="1146"/>
      <c r="U20" s="1146"/>
      <c r="V20" s="1146"/>
      <c r="W20" s="1146"/>
      <c r="X20" s="1146"/>
      <c r="Y20" s="1146"/>
      <c r="Z20" s="192"/>
      <c r="AD20" s="193"/>
    </row>
    <row r="21" spans="3:30" ht="2.4" hidden="1" customHeight="1">
      <c r="O21" s="216"/>
      <c r="P21" s="215"/>
      <c r="Q21" s="133"/>
      <c r="R21" s="133"/>
      <c r="S21" s="133"/>
      <c r="T21" s="133"/>
      <c r="U21" s="133"/>
      <c r="V21" s="133"/>
      <c r="W21" s="133"/>
      <c r="X21" s="133"/>
      <c r="Y21" s="133"/>
      <c r="Z21" s="192"/>
    </row>
    <row r="22" spans="3:30" ht="24" hidden="1" customHeight="1">
      <c r="O22" s="1147" t="s">
        <v>2219</v>
      </c>
      <c r="P22" s="1147"/>
      <c r="Q22" s="1075"/>
      <c r="R22" s="1146"/>
      <c r="S22" s="1146"/>
      <c r="T22" s="1146"/>
      <c r="U22" s="1075"/>
      <c r="V22" s="1146"/>
      <c r="W22" s="1146"/>
      <c r="X22" s="1146"/>
      <c r="Y22" s="1146"/>
      <c r="Z22" s="208"/>
      <c r="AD22" s="193"/>
    </row>
    <row r="23" spans="3:30" ht="24" customHeight="1">
      <c r="O23" s="216" t="s">
        <v>2200</v>
      </c>
      <c r="P23" s="216"/>
      <c r="Q23" s="215"/>
      <c r="R23" s="215"/>
      <c r="S23" s="217"/>
      <c r="T23" s="217"/>
      <c r="U23" s="217"/>
      <c r="V23" s="217"/>
      <c r="W23" s="217"/>
      <c r="X23" s="217"/>
      <c r="Y23" s="217"/>
      <c r="Z23" s="208"/>
    </row>
    <row r="24" spans="3:30" ht="2.4" customHeight="1">
      <c r="O24" s="216"/>
      <c r="P24" s="215"/>
      <c r="Q24" s="192"/>
      <c r="R24" s="217"/>
      <c r="S24" s="217"/>
      <c r="T24" s="217"/>
      <c r="U24" s="217"/>
      <c r="V24" s="217"/>
      <c r="W24" s="217"/>
      <c r="X24" s="217"/>
      <c r="Y24" s="217"/>
      <c r="Z24" s="192"/>
      <c r="AD24" s="193"/>
    </row>
    <row r="25" spans="3:30" ht="15" customHeight="1">
      <c r="O25" s="1145" t="s">
        <v>2278</v>
      </c>
      <c r="P25" s="1145"/>
      <c r="Q25" s="1075"/>
      <c r="R25" s="1146"/>
      <c r="S25" s="1146"/>
      <c r="T25" s="1146"/>
      <c r="U25" s="1146"/>
      <c r="V25" s="1146"/>
      <c r="W25" s="1146"/>
      <c r="X25" s="1146"/>
      <c r="Y25" s="1146"/>
      <c r="AD25" s="186"/>
    </row>
    <row r="26" spans="3:30" ht="2.4" customHeight="1">
      <c r="O26" s="216"/>
      <c r="P26" s="215"/>
      <c r="Q26" s="133"/>
      <c r="R26" s="133"/>
      <c r="S26" s="133"/>
      <c r="T26" s="133"/>
      <c r="U26" s="133"/>
      <c r="V26" s="133"/>
      <c r="W26" s="133"/>
      <c r="X26" s="133"/>
      <c r="Y26" s="133"/>
    </row>
    <row r="27" spans="3:30" ht="24" customHeight="1">
      <c r="O27" s="1147" t="s">
        <v>2219</v>
      </c>
      <c r="P27" s="1147"/>
      <c r="Q27" s="1075"/>
      <c r="R27" s="1146"/>
      <c r="S27" s="1146"/>
      <c r="T27" s="1146"/>
      <c r="U27" s="1075"/>
      <c r="V27" s="1146"/>
      <c r="W27" s="1146"/>
      <c r="X27" s="1146"/>
      <c r="Y27" s="1146"/>
      <c r="AD27" s="193"/>
    </row>
    <row r="28" spans="3:30" ht="11.4" customHeight="1">
      <c r="O28" s="364"/>
      <c r="P28" s="364"/>
      <c r="Q28" s="219"/>
      <c r="R28" s="207"/>
      <c r="S28" s="220"/>
      <c r="T28" s="220"/>
      <c r="U28" s="219"/>
      <c r="V28" s="220"/>
      <c r="W28" s="220"/>
      <c r="X28" s="220"/>
      <c r="Y28" s="217"/>
      <c r="AD28" s="193"/>
    </row>
    <row r="29" spans="3:30" ht="20.399999999999999" customHeight="1">
      <c r="C29" s="1177" t="s">
        <v>2333</v>
      </c>
      <c r="D29" s="1177"/>
      <c r="E29" s="1177"/>
      <c r="F29" s="1177"/>
      <c r="G29" s="1177"/>
      <c r="H29" s="1177"/>
      <c r="I29" s="1177"/>
      <c r="J29" s="1177"/>
      <c r="K29" s="1177"/>
      <c r="L29" s="1177"/>
      <c r="M29" s="1177"/>
      <c r="N29" s="1177"/>
      <c r="O29" s="1177"/>
      <c r="P29" s="1177"/>
      <c r="Q29" s="1177"/>
      <c r="R29" s="1177"/>
      <c r="S29" s="1177"/>
      <c r="T29" s="1177"/>
      <c r="U29" s="1177"/>
      <c r="V29" s="1177"/>
      <c r="W29" s="1177"/>
      <c r="X29" s="1177"/>
      <c r="Y29" s="1177"/>
      <c r="Z29" s="1177"/>
      <c r="AD29" s="193"/>
    </row>
    <row r="30" spans="3:30" ht="9.6" customHeight="1"/>
    <row r="31" spans="3:30" ht="18" customHeight="1">
      <c r="D31" s="1091"/>
      <c r="E31" s="1146"/>
      <c r="F31" s="180" t="s">
        <v>2272</v>
      </c>
      <c r="G31" s="541"/>
      <c r="H31" s="180" t="s">
        <v>2273</v>
      </c>
      <c r="I31" s="541"/>
      <c r="J31" s="180" t="s">
        <v>2279</v>
      </c>
      <c r="K31" s="1087"/>
      <c r="L31" s="1087"/>
      <c r="M31" s="179" t="s">
        <v>2280</v>
      </c>
      <c r="N31" s="179"/>
      <c r="O31" s="179"/>
      <c r="Q31" s="1087"/>
      <c r="R31" s="1087"/>
      <c r="S31" s="181" t="s">
        <v>2641</v>
      </c>
      <c r="W31" s="181"/>
      <c r="X31" s="181"/>
      <c r="Y31" s="181"/>
      <c r="Z31" s="181"/>
      <c r="AA31" s="181"/>
      <c r="AD31" s="193"/>
    </row>
    <row r="32" spans="3:30" ht="45.6" customHeight="1">
      <c r="C32" s="1169" t="s">
        <v>2682</v>
      </c>
      <c r="D32" s="1169"/>
      <c r="E32" s="1169"/>
      <c r="F32" s="1169"/>
      <c r="G32" s="1169"/>
      <c r="H32" s="1169"/>
      <c r="I32" s="1169"/>
      <c r="J32" s="1169"/>
      <c r="K32" s="1169"/>
      <c r="L32" s="1169"/>
      <c r="M32" s="1169"/>
      <c r="N32" s="1169"/>
      <c r="O32" s="1169"/>
      <c r="P32" s="1169"/>
      <c r="Q32" s="1169"/>
      <c r="R32" s="1169"/>
      <c r="S32" s="1169"/>
      <c r="T32" s="1169"/>
      <c r="U32" s="1169"/>
      <c r="V32" s="1169"/>
      <c r="W32" s="1169"/>
      <c r="X32" s="1169"/>
      <c r="Y32" s="1169"/>
      <c r="Z32" s="1169"/>
    </row>
    <row r="33" spans="3:29" ht="16.2" customHeight="1">
      <c r="C33" s="1170" t="s">
        <v>2282</v>
      </c>
      <c r="D33" s="1170"/>
      <c r="E33" s="1170"/>
      <c r="F33" s="1170"/>
      <c r="G33" s="1170"/>
      <c r="H33" s="1170"/>
      <c r="I33" s="1170"/>
      <c r="J33" s="1170"/>
      <c r="K33" s="1170"/>
      <c r="L33" s="1170"/>
      <c r="M33" s="1170"/>
      <c r="N33" s="1170"/>
      <c r="O33" s="1170"/>
      <c r="P33" s="1170"/>
      <c r="Q33" s="1170"/>
      <c r="R33" s="1170"/>
      <c r="S33" s="1170"/>
      <c r="T33" s="1170"/>
      <c r="U33" s="1170"/>
      <c r="V33" s="1170"/>
      <c r="W33" s="1170"/>
      <c r="X33" s="1170"/>
      <c r="Y33" s="1170"/>
      <c r="Z33" s="1170"/>
    </row>
    <row r="34" spans="3:29" ht="30" customHeight="1">
      <c r="C34" s="213"/>
      <c r="D34" s="1148" t="s">
        <v>2611</v>
      </c>
      <c r="E34" s="1148"/>
      <c r="F34" s="1148"/>
      <c r="G34" s="1148"/>
      <c r="H34" s="1148"/>
      <c r="I34" s="1148"/>
      <c r="J34" s="1149"/>
      <c r="K34" s="1176"/>
      <c r="L34" s="1174"/>
      <c r="M34" s="1174"/>
      <c r="N34" s="1174"/>
      <c r="O34" s="1174"/>
      <c r="P34" s="1174"/>
      <c r="Q34" s="1173"/>
      <c r="R34" s="1174"/>
      <c r="S34" s="1174"/>
      <c r="T34" s="1174"/>
      <c r="U34" s="1174"/>
      <c r="V34" s="1174"/>
      <c r="W34" s="1174"/>
      <c r="X34" s="1174"/>
      <c r="Y34" s="1174"/>
      <c r="Z34" s="1175"/>
      <c r="AC34" s="181"/>
    </row>
    <row r="35" spans="3:29" ht="2.25" customHeight="1">
      <c r="C35" s="182"/>
      <c r="D35" s="184"/>
      <c r="E35" s="184"/>
      <c r="F35" s="184"/>
      <c r="G35" s="184"/>
      <c r="H35" s="184"/>
      <c r="I35" s="184"/>
      <c r="J35" s="197"/>
      <c r="K35" s="182"/>
      <c r="L35" s="198"/>
      <c r="M35" s="198"/>
      <c r="N35" s="198"/>
      <c r="O35" s="192"/>
      <c r="P35" s="192"/>
      <c r="Q35" s="199"/>
      <c r="R35" s="199"/>
      <c r="S35" s="195"/>
      <c r="T35" s="200"/>
      <c r="U35" s="195"/>
      <c r="V35" s="192"/>
      <c r="W35" s="195"/>
      <c r="X35" s="200"/>
      <c r="Y35" s="184"/>
      <c r="Z35" s="276"/>
      <c r="AC35" s="181"/>
    </row>
    <row r="36" spans="3:29" ht="21" customHeight="1">
      <c r="C36" s="182"/>
      <c r="D36" s="1154" t="s">
        <v>2583</v>
      </c>
      <c r="E36" s="1154"/>
      <c r="F36" s="1154"/>
      <c r="G36" s="1154"/>
      <c r="H36" s="1154"/>
      <c r="I36" s="1154"/>
      <c r="J36" s="1155"/>
      <c r="K36" s="184"/>
      <c r="L36" s="211"/>
      <c r="M36" s="1171"/>
      <c r="N36" s="1171"/>
      <c r="O36" s="1171"/>
      <c r="P36" s="1172"/>
      <c r="Q36" s="1172"/>
      <c r="R36" s="212"/>
      <c r="S36" s="212"/>
      <c r="T36" s="212"/>
      <c r="U36" s="212"/>
      <c r="V36" s="212"/>
      <c r="W36" s="212"/>
      <c r="X36" s="212"/>
      <c r="Y36" s="212"/>
      <c r="Z36" s="277"/>
      <c r="AC36" s="181"/>
    </row>
    <row r="37" spans="3:29" ht="36" customHeight="1">
      <c r="C37" s="213"/>
      <c r="D37" s="1166" t="s">
        <v>2334</v>
      </c>
      <c r="E37" s="1166"/>
      <c r="F37" s="1166"/>
      <c r="G37" s="1166"/>
      <c r="H37" s="1166"/>
      <c r="I37" s="1166"/>
      <c r="J37" s="1167"/>
      <c r="K37" s="223"/>
      <c r="L37" s="224" t="s">
        <v>2329</v>
      </c>
      <c r="M37" s="1168"/>
      <c r="N37" s="1168"/>
      <c r="O37" s="1168"/>
      <c r="P37" s="1168"/>
      <c r="Q37" s="1168"/>
      <c r="R37" s="1168"/>
      <c r="S37" s="224" t="s">
        <v>2330</v>
      </c>
      <c r="T37" s="223"/>
      <c r="U37" s="223"/>
      <c r="V37" s="223"/>
      <c r="W37" s="223"/>
      <c r="X37" s="223"/>
      <c r="Y37" s="223"/>
      <c r="Z37" s="225"/>
    </row>
    <row r="38" spans="3:29" ht="21" customHeight="1">
      <c r="C38" s="196"/>
      <c r="D38" s="1158" t="s">
        <v>2335</v>
      </c>
      <c r="E38" s="1158"/>
      <c r="F38" s="1158"/>
      <c r="G38" s="1158"/>
      <c r="H38" s="1158"/>
      <c r="I38" s="1158"/>
      <c r="J38" s="1159"/>
      <c r="K38" s="1164" t="s">
        <v>2336</v>
      </c>
      <c r="L38" s="1165"/>
      <c r="M38" s="202"/>
      <c r="N38" s="226" t="s">
        <v>2272</v>
      </c>
      <c r="O38" s="202"/>
      <c r="P38" s="226" t="s">
        <v>2273</v>
      </c>
      <c r="Q38" s="202"/>
      <c r="R38" s="227" t="s">
        <v>2274</v>
      </c>
      <c r="S38" s="227"/>
      <c r="T38" s="226"/>
      <c r="U38" s="226"/>
      <c r="V38" s="226"/>
      <c r="W38" s="226"/>
      <c r="X38" s="226"/>
      <c r="Y38" s="226"/>
      <c r="Z38" s="228"/>
    </row>
    <row r="39" spans="3:29" ht="2.25" customHeight="1">
      <c r="C39" s="182"/>
      <c r="D39" s="1160"/>
      <c r="E39" s="1160"/>
      <c r="F39" s="1160"/>
      <c r="G39" s="1160"/>
      <c r="H39" s="1160"/>
      <c r="I39" s="1160"/>
      <c r="J39" s="1161"/>
      <c r="K39" s="184"/>
      <c r="L39" s="195"/>
      <c r="M39" s="195"/>
      <c r="N39" s="195"/>
      <c r="O39" s="195"/>
      <c r="P39" s="195"/>
      <c r="Q39" s="195"/>
      <c r="R39" s="229"/>
      <c r="S39" s="229"/>
      <c r="T39" s="195"/>
      <c r="U39" s="195"/>
      <c r="V39" s="195"/>
      <c r="W39" s="195"/>
      <c r="X39" s="195"/>
      <c r="Y39" s="195"/>
      <c r="Z39" s="185"/>
    </row>
    <row r="40" spans="3:29" ht="21" customHeight="1">
      <c r="C40" s="203"/>
      <c r="D40" s="1162"/>
      <c r="E40" s="1162"/>
      <c r="F40" s="1162"/>
      <c r="G40" s="1162"/>
      <c r="H40" s="1162"/>
      <c r="I40" s="1162"/>
      <c r="J40" s="1163"/>
      <c r="K40" s="210"/>
      <c r="L40" s="230" t="s">
        <v>2329</v>
      </c>
      <c r="M40" s="1157"/>
      <c r="N40" s="1157"/>
      <c r="O40" s="1157"/>
      <c r="P40" s="1157"/>
      <c r="Q40" s="1157"/>
      <c r="R40" s="1157"/>
      <c r="S40" s="230" t="s">
        <v>2330</v>
      </c>
      <c r="T40" s="210"/>
      <c r="U40" s="210"/>
      <c r="V40" s="210"/>
      <c r="W40" s="210"/>
      <c r="X40" s="210"/>
      <c r="Y40" s="210"/>
      <c r="Z40" s="204"/>
    </row>
    <row r="41" spans="3:29" ht="21" customHeight="1">
      <c r="C41" s="196"/>
      <c r="D41" s="1158" t="s">
        <v>2337</v>
      </c>
      <c r="E41" s="1158"/>
      <c r="F41" s="1158"/>
      <c r="G41" s="1158"/>
      <c r="H41" s="1158"/>
      <c r="I41" s="1158"/>
      <c r="J41" s="1159"/>
      <c r="K41" s="1164" t="s">
        <v>2336</v>
      </c>
      <c r="L41" s="1165"/>
      <c r="M41" s="202"/>
      <c r="N41" s="226" t="s">
        <v>2272</v>
      </c>
      <c r="O41" s="202"/>
      <c r="P41" s="226" t="s">
        <v>2273</v>
      </c>
      <c r="Q41" s="202"/>
      <c r="R41" s="227" t="s">
        <v>2274</v>
      </c>
      <c r="S41" s="227"/>
      <c r="T41" s="226"/>
      <c r="U41" s="226"/>
      <c r="V41" s="226"/>
      <c r="W41" s="226"/>
      <c r="X41" s="226"/>
      <c r="Y41" s="226"/>
      <c r="Z41" s="228"/>
    </row>
    <row r="42" spans="3:29" ht="2.25" customHeight="1">
      <c r="C42" s="182"/>
      <c r="D42" s="1160"/>
      <c r="E42" s="1160"/>
      <c r="F42" s="1160"/>
      <c r="G42" s="1160"/>
      <c r="H42" s="1160"/>
      <c r="I42" s="1160"/>
      <c r="J42" s="1161"/>
      <c r="K42" s="184"/>
      <c r="L42" s="195"/>
      <c r="M42" s="195"/>
      <c r="N42" s="195"/>
      <c r="O42" s="195"/>
      <c r="P42" s="195"/>
      <c r="Q42" s="195"/>
      <c r="R42" s="229"/>
      <c r="S42" s="229"/>
      <c r="T42" s="195"/>
      <c r="U42" s="195"/>
      <c r="V42" s="195"/>
      <c r="W42" s="195"/>
      <c r="X42" s="195"/>
      <c r="Y42" s="195"/>
      <c r="Z42" s="185"/>
    </row>
    <row r="43" spans="3:29" ht="21" customHeight="1">
      <c r="C43" s="182"/>
      <c r="D43" s="1160"/>
      <c r="E43" s="1160"/>
      <c r="F43" s="1160"/>
      <c r="G43" s="1160"/>
      <c r="H43" s="1160"/>
      <c r="I43" s="1160"/>
      <c r="J43" s="1161"/>
      <c r="K43" s="183"/>
      <c r="L43" s="187" t="s">
        <v>2338</v>
      </c>
      <c r="M43" s="231"/>
      <c r="N43" s="231"/>
      <c r="O43" s="232" t="s">
        <v>2329</v>
      </c>
      <c r="P43" s="1156"/>
      <c r="Q43" s="1156"/>
      <c r="R43" s="1156"/>
      <c r="S43" s="1156"/>
      <c r="T43" s="1156"/>
      <c r="U43" s="184" t="s">
        <v>2330</v>
      </c>
      <c r="V43" s="184"/>
      <c r="W43" s="184"/>
      <c r="X43" s="184"/>
      <c r="Y43" s="184"/>
      <c r="Z43" s="197"/>
    </row>
    <row r="44" spans="3:29" ht="2.25" customHeight="1">
      <c r="C44" s="182"/>
      <c r="D44" s="1160"/>
      <c r="E44" s="1160"/>
      <c r="F44" s="1160"/>
      <c r="G44" s="1160"/>
      <c r="H44" s="1160"/>
      <c r="I44" s="1160"/>
      <c r="J44" s="1161"/>
      <c r="K44" s="184"/>
      <c r="L44" s="195"/>
      <c r="M44" s="195"/>
      <c r="N44" s="195"/>
      <c r="O44" s="195"/>
      <c r="P44" s="195"/>
      <c r="Q44" s="195"/>
      <c r="R44" s="229"/>
      <c r="S44" s="233"/>
      <c r="T44" s="195"/>
      <c r="U44" s="195"/>
      <c r="V44" s="195"/>
      <c r="W44" s="195"/>
      <c r="X44" s="195"/>
      <c r="Y44" s="195"/>
      <c r="Z44" s="185"/>
    </row>
    <row r="45" spans="3:29" ht="21" customHeight="1">
      <c r="C45" s="182"/>
      <c r="D45" s="1160"/>
      <c r="E45" s="1160"/>
      <c r="F45" s="1160"/>
      <c r="G45" s="1160"/>
      <c r="H45" s="1160"/>
      <c r="I45" s="1160"/>
      <c r="J45" s="1161"/>
      <c r="K45" s="184"/>
      <c r="L45" s="187" t="s">
        <v>2339</v>
      </c>
      <c r="M45" s="231"/>
      <c r="N45" s="231"/>
      <c r="O45" s="232" t="s">
        <v>2329</v>
      </c>
      <c r="P45" s="1156"/>
      <c r="Q45" s="1156"/>
      <c r="R45" s="1156"/>
      <c r="S45" s="1156"/>
      <c r="T45" s="1156"/>
      <c r="U45" s="184" t="s">
        <v>2330</v>
      </c>
      <c r="V45" s="184"/>
      <c r="W45" s="184"/>
      <c r="X45" s="184"/>
      <c r="Y45" s="184"/>
      <c r="Z45" s="197"/>
    </row>
    <row r="46" spans="3:29" ht="2.25" customHeight="1">
      <c r="C46" s="182"/>
      <c r="D46" s="1160"/>
      <c r="E46" s="1160"/>
      <c r="F46" s="1160"/>
      <c r="G46" s="1160"/>
      <c r="H46" s="1160"/>
      <c r="I46" s="1160"/>
      <c r="J46" s="1161"/>
      <c r="K46" s="184"/>
      <c r="L46" s="195"/>
      <c r="M46" s="195"/>
      <c r="N46" s="195"/>
      <c r="O46" s="195"/>
      <c r="P46" s="195"/>
      <c r="Q46" s="195"/>
      <c r="R46" s="229"/>
      <c r="S46" s="233"/>
      <c r="T46" s="195"/>
      <c r="U46" s="195"/>
      <c r="V46" s="195"/>
      <c r="W46" s="195"/>
      <c r="X46" s="195"/>
      <c r="Y46" s="195"/>
      <c r="Z46" s="185"/>
    </row>
    <row r="47" spans="3:29" ht="21" customHeight="1">
      <c r="C47" s="203"/>
      <c r="D47" s="1162"/>
      <c r="E47" s="1162"/>
      <c r="F47" s="1162"/>
      <c r="G47" s="1162"/>
      <c r="H47" s="1162"/>
      <c r="I47" s="1162"/>
      <c r="J47" s="1163"/>
      <c r="K47" s="210"/>
      <c r="L47" s="363" t="s">
        <v>2340</v>
      </c>
      <c r="M47" s="234"/>
      <c r="N47" s="234"/>
      <c r="O47" s="235" t="s">
        <v>2329</v>
      </c>
      <c r="P47" s="1157"/>
      <c r="Q47" s="1157"/>
      <c r="R47" s="1157"/>
      <c r="S47" s="1157"/>
      <c r="T47" s="1157"/>
      <c r="U47" s="210" t="s">
        <v>2330</v>
      </c>
      <c r="V47" s="210"/>
      <c r="W47" s="210"/>
      <c r="X47" s="210"/>
      <c r="Y47" s="210"/>
      <c r="Z47" s="204"/>
    </row>
    <row r="48" spans="3:29" ht="27" customHeight="1">
      <c r="C48" s="213"/>
      <c r="D48" s="1148" t="s">
        <v>2341</v>
      </c>
      <c r="E48" s="1148"/>
      <c r="F48" s="1148"/>
      <c r="G48" s="1148"/>
      <c r="H48" s="1148"/>
      <c r="I48" s="1148"/>
      <c r="J48" s="1149"/>
      <c r="K48" s="213"/>
      <c r="L48" s="236" t="s">
        <v>2342</v>
      </c>
      <c r="M48" s="237"/>
      <c r="N48" s="237"/>
      <c r="O48" s="237"/>
      <c r="P48" s="237"/>
      <c r="Q48" s="237"/>
      <c r="R48" s="237"/>
      <c r="S48" s="237"/>
      <c r="T48" s="224"/>
      <c r="U48" s="236"/>
      <c r="V48" s="236"/>
      <c r="W48" s="214"/>
      <c r="X48" s="214"/>
      <c r="Y48" s="214"/>
      <c r="Z48" s="238"/>
    </row>
    <row r="49" spans="2:26" ht="21" customHeight="1">
      <c r="C49" s="196"/>
      <c r="D49" s="1150" t="s">
        <v>2343</v>
      </c>
      <c r="E49" s="1150"/>
      <c r="F49" s="1150"/>
      <c r="G49" s="1150"/>
      <c r="H49" s="1150"/>
      <c r="I49" s="1150"/>
      <c r="J49" s="1151"/>
      <c r="K49" s="184"/>
      <c r="L49" s="187" t="s">
        <v>2338</v>
      </c>
      <c r="M49" s="231"/>
      <c r="N49" s="231"/>
      <c r="O49" s="232" t="s">
        <v>2329</v>
      </c>
      <c r="P49" s="1156"/>
      <c r="Q49" s="1156"/>
      <c r="R49" s="1156"/>
      <c r="S49" s="1156"/>
      <c r="T49" s="1156"/>
      <c r="U49" s="184" t="s">
        <v>2330</v>
      </c>
      <c r="V49" s="184"/>
      <c r="W49" s="184"/>
      <c r="X49" s="184"/>
      <c r="Y49" s="184"/>
      <c r="Z49" s="197"/>
    </row>
    <row r="50" spans="2:26" ht="2.25" customHeight="1">
      <c r="C50" s="182"/>
      <c r="D50" s="1152"/>
      <c r="E50" s="1152"/>
      <c r="F50" s="1152"/>
      <c r="G50" s="1152"/>
      <c r="H50" s="1152"/>
      <c r="I50" s="1152"/>
      <c r="J50" s="1153"/>
      <c r="K50" s="184"/>
      <c r="L50" s="195"/>
      <c r="M50" s="195"/>
      <c r="N50" s="195"/>
      <c r="O50" s="195"/>
      <c r="P50" s="195"/>
      <c r="Q50" s="195"/>
      <c r="R50" s="229"/>
      <c r="S50" s="233"/>
      <c r="T50" s="195"/>
      <c r="U50" s="195"/>
      <c r="V50" s="195"/>
      <c r="W50" s="195"/>
      <c r="X50" s="195"/>
      <c r="Y50" s="195"/>
      <c r="Z50" s="185"/>
    </row>
    <row r="51" spans="2:26" ht="21" customHeight="1">
      <c r="C51" s="182"/>
      <c r="D51" s="1152"/>
      <c r="E51" s="1152"/>
      <c r="F51" s="1152"/>
      <c r="G51" s="1152"/>
      <c r="H51" s="1152"/>
      <c r="I51" s="1152"/>
      <c r="J51" s="1153"/>
      <c r="K51" s="184"/>
      <c r="L51" s="187" t="s">
        <v>2339</v>
      </c>
      <c r="M51" s="231"/>
      <c r="N51" s="231"/>
      <c r="O51" s="232" t="s">
        <v>2329</v>
      </c>
      <c r="P51" s="1156"/>
      <c r="Q51" s="1156"/>
      <c r="R51" s="1156"/>
      <c r="S51" s="1156"/>
      <c r="T51" s="1156"/>
      <c r="U51" s="184" t="s">
        <v>2330</v>
      </c>
      <c r="V51" s="184"/>
      <c r="W51" s="184"/>
      <c r="X51" s="184"/>
      <c r="Y51" s="184"/>
      <c r="Z51" s="197"/>
    </row>
    <row r="52" spans="2:26" ht="2.25" customHeight="1">
      <c r="C52" s="182"/>
      <c r="D52" s="1152"/>
      <c r="E52" s="1152"/>
      <c r="F52" s="1152"/>
      <c r="G52" s="1152"/>
      <c r="H52" s="1152"/>
      <c r="I52" s="1152"/>
      <c r="J52" s="1153"/>
      <c r="K52" s="184"/>
      <c r="L52" s="195"/>
      <c r="M52" s="195"/>
      <c r="N52" s="195"/>
      <c r="O52" s="195"/>
      <c r="P52" s="195"/>
      <c r="Q52" s="195"/>
      <c r="R52" s="229"/>
      <c r="S52" s="233"/>
      <c r="T52" s="195"/>
      <c r="U52" s="195"/>
      <c r="V52" s="195"/>
      <c r="W52" s="195"/>
      <c r="X52" s="195"/>
      <c r="Y52" s="195"/>
      <c r="Z52" s="185"/>
    </row>
    <row r="53" spans="2:26" ht="21" customHeight="1">
      <c r="C53" s="203"/>
      <c r="D53" s="1154"/>
      <c r="E53" s="1154"/>
      <c r="F53" s="1154"/>
      <c r="G53" s="1154"/>
      <c r="H53" s="1154"/>
      <c r="I53" s="1154"/>
      <c r="J53" s="1155"/>
      <c r="K53" s="210"/>
      <c r="L53" s="363" t="s">
        <v>2340</v>
      </c>
      <c r="M53" s="234"/>
      <c r="N53" s="234"/>
      <c r="O53" s="235" t="s">
        <v>2329</v>
      </c>
      <c r="P53" s="1157"/>
      <c r="Q53" s="1157"/>
      <c r="R53" s="1157"/>
      <c r="S53" s="1157"/>
      <c r="T53" s="1157"/>
      <c r="U53" s="210" t="s">
        <v>2330</v>
      </c>
      <c r="V53" s="210"/>
      <c r="W53" s="210"/>
      <c r="X53" s="210"/>
      <c r="Y53" s="210"/>
      <c r="Z53" s="204"/>
    </row>
    <row r="54" spans="2:26" ht="9" customHeight="1">
      <c r="B54" s="184"/>
      <c r="C54" s="184"/>
      <c r="D54" s="184"/>
      <c r="E54" s="184"/>
      <c r="F54" s="184"/>
      <c r="G54" s="184"/>
      <c r="H54" s="184"/>
      <c r="I54" s="184"/>
      <c r="J54" s="184"/>
      <c r="K54" s="184"/>
      <c r="L54" s="184"/>
      <c r="M54" s="184"/>
      <c r="N54" s="184"/>
      <c r="O54" s="184"/>
      <c r="P54" s="184"/>
      <c r="Q54" s="184"/>
      <c r="R54" s="184"/>
      <c r="S54" s="184"/>
      <c r="T54" s="184"/>
      <c r="U54" s="184"/>
      <c r="V54" s="184"/>
      <c r="W54" s="192"/>
      <c r="X54" s="192"/>
      <c r="Y54" s="192"/>
      <c r="Z54" s="192"/>
    </row>
    <row r="55" spans="2:26" ht="13.5" customHeight="1">
      <c r="V55" s="188"/>
      <c r="Z55" s="209"/>
    </row>
  </sheetData>
  <sheetProtection algorithmName="SHA-512" hashValue="jESlGfnOyVrsEGVcYZLDdGKZOeEqZ8ll2IPfyye+nRBL4dS5TUQy/Tcrt0XJfhnLNyAFQJrQvbcVtRMcurY8wg==" saltValue="Zr0L6FzepuC39NTdQacmCw==" spinCount="100000" sheet="1" formatCells="0" selectLockedCells="1"/>
  <mergeCells count="50">
    <mergeCell ref="T3:U3"/>
    <mergeCell ref="O6:P6"/>
    <mergeCell ref="Q6:Y6"/>
    <mergeCell ref="O8:P8"/>
    <mergeCell ref="Q8:Y8"/>
    <mergeCell ref="C29:Z29"/>
    <mergeCell ref="D31:E31"/>
    <mergeCell ref="K31:L31"/>
    <mergeCell ref="O10:P10"/>
    <mergeCell ref="U10:Y10"/>
    <mergeCell ref="O14:P14"/>
    <mergeCell ref="Q14:Y14"/>
    <mergeCell ref="Q10:T10"/>
    <mergeCell ref="O16:P16"/>
    <mergeCell ref="U16:Y16"/>
    <mergeCell ref="Q16:T16"/>
    <mergeCell ref="O25:P25"/>
    <mergeCell ref="Q25:Y25"/>
    <mergeCell ref="O27:P27"/>
    <mergeCell ref="U27:Y27"/>
    <mergeCell ref="Q27:T27"/>
    <mergeCell ref="D37:J37"/>
    <mergeCell ref="M37:R37"/>
    <mergeCell ref="Q31:R31"/>
    <mergeCell ref="C32:Z32"/>
    <mergeCell ref="C33:Z33"/>
    <mergeCell ref="D34:J34"/>
    <mergeCell ref="D36:J36"/>
    <mergeCell ref="M36:Q36"/>
    <mergeCell ref="Q34:U34"/>
    <mergeCell ref="V34:Z34"/>
    <mergeCell ref="K34:P34"/>
    <mergeCell ref="D38:J40"/>
    <mergeCell ref="K38:L38"/>
    <mergeCell ref="M40:R40"/>
    <mergeCell ref="D41:J47"/>
    <mergeCell ref="K41:L41"/>
    <mergeCell ref="P43:T43"/>
    <mergeCell ref="P45:T45"/>
    <mergeCell ref="P47:T47"/>
    <mergeCell ref="D48:J48"/>
    <mergeCell ref="D49:J53"/>
    <mergeCell ref="P49:T49"/>
    <mergeCell ref="P51:T51"/>
    <mergeCell ref="P53:T53"/>
    <mergeCell ref="O20:P20"/>
    <mergeCell ref="Q20:Y20"/>
    <mergeCell ref="O22:P22"/>
    <mergeCell ref="Q22:T22"/>
    <mergeCell ref="U22:Y22"/>
  </mergeCells>
  <phoneticPr fontId="58"/>
  <pageMargins left="0.70866141732283472" right="0.70866141732283472" top="0.74803149606299213" bottom="0.74803149606299213" header="0.31496062992125984" footer="0.31496062992125984"/>
  <pageSetup paperSize="9" scale="98" orientation="portrait" blackAndWhite="1"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50">
    <tabColor rgb="FFFFFF00"/>
  </sheetPr>
  <dimension ref="B1:AA54"/>
  <sheetViews>
    <sheetView showZeros="0" view="pageBreakPreview" zoomScaleNormal="100" zoomScaleSheetLayoutView="100" workbookViewId="0">
      <selection activeCell="L43" sqref="L43:X43"/>
    </sheetView>
  </sheetViews>
  <sheetFormatPr defaultRowHeight="13.2" outlineLevelRow="1"/>
  <cols>
    <col min="1" max="2" width="0.88671875" style="181" customWidth="1"/>
    <col min="3" max="3" width="1.109375" style="181" customWidth="1"/>
    <col min="4" max="4" width="4.109375" style="181" customWidth="1"/>
    <col min="5" max="5" width="3.6640625" style="181" customWidth="1"/>
    <col min="6" max="6" width="2.6640625" style="181" customWidth="1"/>
    <col min="7" max="7" width="3.6640625" style="181" customWidth="1"/>
    <col min="8" max="8" width="2.6640625" style="181" customWidth="1"/>
    <col min="9" max="9" width="3.6640625" style="181" customWidth="1"/>
    <col min="10" max="10" width="4.6640625" style="181" customWidth="1"/>
    <col min="11" max="11" width="1.21875" style="181" customWidth="1"/>
    <col min="12" max="12" width="3.109375" style="181" customWidth="1"/>
    <col min="13" max="13" width="4.44140625" style="181" customWidth="1"/>
    <col min="14" max="14" width="3.6640625" style="181" customWidth="1"/>
    <col min="15" max="15" width="5.6640625" style="181" customWidth="1"/>
    <col min="16" max="16" width="3.6640625" style="181" customWidth="1"/>
    <col min="17" max="17" width="4.6640625" style="181" customWidth="1"/>
    <col min="18" max="20" width="3.6640625" style="181" customWidth="1"/>
    <col min="21" max="21" width="3.6640625" style="186" customWidth="1"/>
    <col min="22" max="22" width="4.88671875" style="186" customWidth="1"/>
    <col min="23" max="23" width="3.6640625" style="186" customWidth="1"/>
    <col min="24" max="24" width="9.33203125" style="186" customWidth="1"/>
    <col min="25" max="26" width="0.77734375" style="186" customWidth="1"/>
    <col min="27" max="27" width="2.109375" style="186" customWidth="1"/>
    <col min="28" max="232" width="8.88671875" style="181"/>
    <col min="233" max="233" width="2.44140625" style="181" customWidth="1"/>
    <col min="234" max="234" width="2.33203125" style="181" customWidth="1"/>
    <col min="235" max="235" width="1.109375" style="181" customWidth="1"/>
    <col min="236" max="236" width="22.6640625" style="181" customWidth="1"/>
    <col min="237" max="237" width="1.21875" style="181" customWidth="1"/>
    <col min="238" max="239" width="11.77734375" style="181" customWidth="1"/>
    <col min="240" max="240" width="1.77734375" style="181" customWidth="1"/>
    <col min="241" max="241" width="6.88671875" style="181" customWidth="1"/>
    <col min="242" max="242" width="4.44140625" style="181" customWidth="1"/>
    <col min="243" max="243" width="3.6640625" style="181" customWidth="1"/>
    <col min="244" max="244" width="0.77734375" style="181" customWidth="1"/>
    <col min="245" max="245" width="3.33203125" style="181" customWidth="1"/>
    <col min="246" max="246" width="3.6640625" style="181" customWidth="1"/>
    <col min="247" max="247" width="3" style="181" customWidth="1"/>
    <col min="248" max="248" width="3.6640625" style="181" customWidth="1"/>
    <col min="249" max="249" width="3.109375" style="181" customWidth="1"/>
    <col min="250" max="250" width="1.88671875" style="181" customWidth="1"/>
    <col min="251" max="252" width="2.21875" style="181" customWidth="1"/>
    <col min="253" max="253" width="7.21875" style="181" customWidth="1"/>
    <col min="254" max="488" width="8.88671875" style="181"/>
    <col min="489" max="489" width="2.44140625" style="181" customWidth="1"/>
    <col min="490" max="490" width="2.33203125" style="181" customWidth="1"/>
    <col min="491" max="491" width="1.109375" style="181" customWidth="1"/>
    <col min="492" max="492" width="22.6640625" style="181" customWidth="1"/>
    <col min="493" max="493" width="1.21875" style="181" customWidth="1"/>
    <col min="494" max="495" width="11.77734375" style="181" customWidth="1"/>
    <col min="496" max="496" width="1.77734375" style="181" customWidth="1"/>
    <col min="497" max="497" width="6.88671875" style="181" customWidth="1"/>
    <col min="498" max="498" width="4.44140625" style="181" customWidth="1"/>
    <col min="499" max="499" width="3.6640625" style="181" customWidth="1"/>
    <col min="500" max="500" width="0.77734375" style="181" customWidth="1"/>
    <col min="501" max="501" width="3.33203125" style="181" customWidth="1"/>
    <col min="502" max="502" width="3.6640625" style="181" customWidth="1"/>
    <col min="503" max="503" width="3" style="181" customWidth="1"/>
    <col min="504" max="504" width="3.6640625" style="181" customWidth="1"/>
    <col min="505" max="505" width="3.109375" style="181" customWidth="1"/>
    <col min="506" max="506" width="1.88671875" style="181" customWidth="1"/>
    <col min="507" max="508" width="2.21875" style="181" customWidth="1"/>
    <col min="509" max="509" width="7.21875" style="181" customWidth="1"/>
    <col min="510" max="744" width="8.88671875" style="181"/>
    <col min="745" max="745" width="2.44140625" style="181" customWidth="1"/>
    <col min="746" max="746" width="2.33203125" style="181" customWidth="1"/>
    <col min="747" max="747" width="1.109375" style="181" customWidth="1"/>
    <col min="748" max="748" width="22.6640625" style="181" customWidth="1"/>
    <col min="749" max="749" width="1.21875" style="181" customWidth="1"/>
    <col min="750" max="751" width="11.77734375" style="181" customWidth="1"/>
    <col min="752" max="752" width="1.77734375" style="181" customWidth="1"/>
    <col min="753" max="753" width="6.88671875" style="181" customWidth="1"/>
    <col min="754" max="754" width="4.44140625" style="181" customWidth="1"/>
    <col min="755" max="755" width="3.6640625" style="181" customWidth="1"/>
    <col min="756" max="756" width="0.77734375" style="181" customWidth="1"/>
    <col min="757" max="757" width="3.33203125" style="181" customWidth="1"/>
    <col min="758" max="758" width="3.6640625" style="181" customWidth="1"/>
    <col min="759" max="759" width="3" style="181" customWidth="1"/>
    <col min="760" max="760" width="3.6640625" style="181" customWidth="1"/>
    <col min="761" max="761" width="3.109375" style="181" customWidth="1"/>
    <col min="762" max="762" width="1.88671875" style="181" customWidth="1"/>
    <col min="763" max="764" width="2.21875" style="181" customWidth="1"/>
    <col min="765" max="765" width="7.21875" style="181" customWidth="1"/>
    <col min="766" max="1000" width="8.88671875" style="181"/>
    <col min="1001" max="1001" width="2.44140625" style="181" customWidth="1"/>
    <col min="1002" max="1002" width="2.33203125" style="181" customWidth="1"/>
    <col min="1003" max="1003" width="1.109375" style="181" customWidth="1"/>
    <col min="1004" max="1004" width="22.6640625" style="181" customWidth="1"/>
    <col min="1005" max="1005" width="1.21875" style="181" customWidth="1"/>
    <col min="1006" max="1007" width="11.77734375" style="181" customWidth="1"/>
    <col min="1008" max="1008" width="1.77734375" style="181" customWidth="1"/>
    <col min="1009" max="1009" width="6.88671875" style="181" customWidth="1"/>
    <col min="1010" max="1010" width="4.44140625" style="181" customWidth="1"/>
    <col min="1011" max="1011" width="3.6640625" style="181" customWidth="1"/>
    <col min="1012" max="1012" width="0.77734375" style="181" customWidth="1"/>
    <col min="1013" max="1013" width="3.33203125" style="181" customWidth="1"/>
    <col min="1014" max="1014" width="3.6640625" style="181" customWidth="1"/>
    <col min="1015" max="1015" width="3" style="181" customWidth="1"/>
    <col min="1016" max="1016" width="3.6640625" style="181" customWidth="1"/>
    <col min="1017" max="1017" width="3.109375" style="181" customWidth="1"/>
    <col min="1018" max="1018" width="1.88671875" style="181" customWidth="1"/>
    <col min="1019" max="1020" width="2.21875" style="181" customWidth="1"/>
    <col min="1021" max="1021" width="7.21875" style="181" customWidth="1"/>
    <col min="1022" max="1256" width="8.88671875" style="181"/>
    <col min="1257" max="1257" width="2.44140625" style="181" customWidth="1"/>
    <col min="1258" max="1258" width="2.33203125" style="181" customWidth="1"/>
    <col min="1259" max="1259" width="1.109375" style="181" customWidth="1"/>
    <col min="1260" max="1260" width="22.6640625" style="181" customWidth="1"/>
    <col min="1261" max="1261" width="1.21875" style="181" customWidth="1"/>
    <col min="1262" max="1263" width="11.77734375" style="181" customWidth="1"/>
    <col min="1264" max="1264" width="1.77734375" style="181" customWidth="1"/>
    <col min="1265" max="1265" width="6.88671875" style="181" customWidth="1"/>
    <col min="1266" max="1266" width="4.44140625" style="181" customWidth="1"/>
    <col min="1267" max="1267" width="3.6640625" style="181" customWidth="1"/>
    <col min="1268" max="1268" width="0.77734375" style="181" customWidth="1"/>
    <col min="1269" max="1269" width="3.33203125" style="181" customWidth="1"/>
    <col min="1270" max="1270" width="3.6640625" style="181" customWidth="1"/>
    <col min="1271" max="1271" width="3" style="181" customWidth="1"/>
    <col min="1272" max="1272" width="3.6640625" style="181" customWidth="1"/>
    <col min="1273" max="1273" width="3.109375" style="181" customWidth="1"/>
    <col min="1274" max="1274" width="1.88671875" style="181" customWidth="1"/>
    <col min="1275" max="1276" width="2.21875" style="181" customWidth="1"/>
    <col min="1277" max="1277" width="7.21875" style="181" customWidth="1"/>
    <col min="1278" max="1512" width="8.88671875" style="181"/>
    <col min="1513" max="1513" width="2.44140625" style="181" customWidth="1"/>
    <col min="1514" max="1514" width="2.33203125" style="181" customWidth="1"/>
    <col min="1515" max="1515" width="1.109375" style="181" customWidth="1"/>
    <col min="1516" max="1516" width="22.6640625" style="181" customWidth="1"/>
    <col min="1517" max="1517" width="1.21875" style="181" customWidth="1"/>
    <col min="1518" max="1519" width="11.77734375" style="181" customWidth="1"/>
    <col min="1520" max="1520" width="1.77734375" style="181" customWidth="1"/>
    <col min="1521" max="1521" width="6.88671875" style="181" customWidth="1"/>
    <col min="1522" max="1522" width="4.44140625" style="181" customWidth="1"/>
    <col min="1523" max="1523" width="3.6640625" style="181" customWidth="1"/>
    <col min="1524" max="1524" width="0.77734375" style="181" customWidth="1"/>
    <col min="1525" max="1525" width="3.33203125" style="181" customWidth="1"/>
    <col min="1526" max="1526" width="3.6640625" style="181" customWidth="1"/>
    <col min="1527" max="1527" width="3" style="181" customWidth="1"/>
    <col min="1528" max="1528" width="3.6640625" style="181" customWidth="1"/>
    <col min="1529" max="1529" width="3.109375" style="181" customWidth="1"/>
    <col min="1530" max="1530" width="1.88671875" style="181" customWidth="1"/>
    <col min="1531" max="1532" width="2.21875" style="181" customWidth="1"/>
    <col min="1533" max="1533" width="7.21875" style="181" customWidth="1"/>
    <col min="1534" max="1768" width="8.88671875" style="181"/>
    <col min="1769" max="1769" width="2.44140625" style="181" customWidth="1"/>
    <col min="1770" max="1770" width="2.33203125" style="181" customWidth="1"/>
    <col min="1771" max="1771" width="1.109375" style="181" customWidth="1"/>
    <col min="1772" max="1772" width="22.6640625" style="181" customWidth="1"/>
    <col min="1773" max="1773" width="1.21875" style="181" customWidth="1"/>
    <col min="1774" max="1775" width="11.77734375" style="181" customWidth="1"/>
    <col min="1776" max="1776" width="1.77734375" style="181" customWidth="1"/>
    <col min="1777" max="1777" width="6.88671875" style="181" customWidth="1"/>
    <col min="1778" max="1778" width="4.44140625" style="181" customWidth="1"/>
    <col min="1779" max="1779" width="3.6640625" style="181" customWidth="1"/>
    <col min="1780" max="1780" width="0.77734375" style="181" customWidth="1"/>
    <col min="1781" max="1781" width="3.33203125" style="181" customWidth="1"/>
    <col min="1782" max="1782" width="3.6640625" style="181" customWidth="1"/>
    <col min="1783" max="1783" width="3" style="181" customWidth="1"/>
    <col min="1784" max="1784" width="3.6640625" style="181" customWidth="1"/>
    <col min="1785" max="1785" width="3.109375" style="181" customWidth="1"/>
    <col min="1786" max="1786" width="1.88671875" style="181" customWidth="1"/>
    <col min="1787" max="1788" width="2.21875" style="181" customWidth="1"/>
    <col min="1789" max="1789" width="7.21875" style="181" customWidth="1"/>
    <col min="1790" max="2024" width="8.88671875" style="181"/>
    <col min="2025" max="2025" width="2.44140625" style="181" customWidth="1"/>
    <col min="2026" max="2026" width="2.33203125" style="181" customWidth="1"/>
    <col min="2027" max="2027" width="1.109375" style="181" customWidth="1"/>
    <col min="2028" max="2028" width="22.6640625" style="181" customWidth="1"/>
    <col min="2029" max="2029" width="1.21875" style="181" customWidth="1"/>
    <col min="2030" max="2031" width="11.77734375" style="181" customWidth="1"/>
    <col min="2032" max="2032" width="1.77734375" style="181" customWidth="1"/>
    <col min="2033" max="2033" width="6.88671875" style="181" customWidth="1"/>
    <col min="2034" max="2034" width="4.44140625" style="181" customWidth="1"/>
    <col min="2035" max="2035" width="3.6640625" style="181" customWidth="1"/>
    <col min="2036" max="2036" width="0.77734375" style="181" customWidth="1"/>
    <col min="2037" max="2037" width="3.33203125" style="181" customWidth="1"/>
    <col min="2038" max="2038" width="3.6640625" style="181" customWidth="1"/>
    <col min="2039" max="2039" width="3" style="181" customWidth="1"/>
    <col min="2040" max="2040" width="3.6640625" style="181" customWidth="1"/>
    <col min="2041" max="2041" width="3.109375" style="181" customWidth="1"/>
    <col min="2042" max="2042" width="1.88671875" style="181" customWidth="1"/>
    <col min="2043" max="2044" width="2.21875" style="181" customWidth="1"/>
    <col min="2045" max="2045" width="7.21875" style="181" customWidth="1"/>
    <col min="2046" max="2280" width="8.88671875" style="181"/>
    <col min="2281" max="2281" width="2.44140625" style="181" customWidth="1"/>
    <col min="2282" max="2282" width="2.33203125" style="181" customWidth="1"/>
    <col min="2283" max="2283" width="1.109375" style="181" customWidth="1"/>
    <col min="2284" max="2284" width="22.6640625" style="181" customWidth="1"/>
    <col min="2285" max="2285" width="1.21875" style="181" customWidth="1"/>
    <col min="2286" max="2287" width="11.77734375" style="181" customWidth="1"/>
    <col min="2288" max="2288" width="1.77734375" style="181" customWidth="1"/>
    <col min="2289" max="2289" width="6.88671875" style="181" customWidth="1"/>
    <col min="2290" max="2290" width="4.44140625" style="181" customWidth="1"/>
    <col min="2291" max="2291" width="3.6640625" style="181" customWidth="1"/>
    <col min="2292" max="2292" width="0.77734375" style="181" customWidth="1"/>
    <col min="2293" max="2293" width="3.33203125" style="181" customWidth="1"/>
    <col min="2294" max="2294" width="3.6640625" style="181" customWidth="1"/>
    <col min="2295" max="2295" width="3" style="181" customWidth="1"/>
    <col min="2296" max="2296" width="3.6640625" style="181" customWidth="1"/>
    <col min="2297" max="2297" width="3.109375" style="181" customWidth="1"/>
    <col min="2298" max="2298" width="1.88671875" style="181" customWidth="1"/>
    <col min="2299" max="2300" width="2.21875" style="181" customWidth="1"/>
    <col min="2301" max="2301" width="7.21875" style="181" customWidth="1"/>
    <col min="2302" max="2536" width="8.88671875" style="181"/>
    <col min="2537" max="2537" width="2.44140625" style="181" customWidth="1"/>
    <col min="2538" max="2538" width="2.33203125" style="181" customWidth="1"/>
    <col min="2539" max="2539" width="1.109375" style="181" customWidth="1"/>
    <col min="2540" max="2540" width="22.6640625" style="181" customWidth="1"/>
    <col min="2541" max="2541" width="1.21875" style="181" customWidth="1"/>
    <col min="2542" max="2543" width="11.77734375" style="181" customWidth="1"/>
    <col min="2544" max="2544" width="1.77734375" style="181" customWidth="1"/>
    <col min="2545" max="2545" width="6.88671875" style="181" customWidth="1"/>
    <col min="2546" max="2546" width="4.44140625" style="181" customWidth="1"/>
    <col min="2547" max="2547" width="3.6640625" style="181" customWidth="1"/>
    <col min="2548" max="2548" width="0.77734375" style="181" customWidth="1"/>
    <col min="2549" max="2549" width="3.33203125" style="181" customWidth="1"/>
    <col min="2550" max="2550" width="3.6640625" style="181" customWidth="1"/>
    <col min="2551" max="2551" width="3" style="181" customWidth="1"/>
    <col min="2552" max="2552" width="3.6640625" style="181" customWidth="1"/>
    <col min="2553" max="2553" width="3.109375" style="181" customWidth="1"/>
    <col min="2554" max="2554" width="1.88671875" style="181" customWidth="1"/>
    <col min="2555" max="2556" width="2.21875" style="181" customWidth="1"/>
    <col min="2557" max="2557" width="7.21875" style="181" customWidth="1"/>
    <col min="2558" max="2792" width="8.88671875" style="181"/>
    <col min="2793" max="2793" width="2.44140625" style="181" customWidth="1"/>
    <col min="2794" max="2794" width="2.33203125" style="181" customWidth="1"/>
    <col min="2795" max="2795" width="1.109375" style="181" customWidth="1"/>
    <col min="2796" max="2796" width="22.6640625" style="181" customWidth="1"/>
    <col min="2797" max="2797" width="1.21875" style="181" customWidth="1"/>
    <col min="2798" max="2799" width="11.77734375" style="181" customWidth="1"/>
    <col min="2800" max="2800" width="1.77734375" style="181" customWidth="1"/>
    <col min="2801" max="2801" width="6.88671875" style="181" customWidth="1"/>
    <col min="2802" max="2802" width="4.44140625" style="181" customWidth="1"/>
    <col min="2803" max="2803" width="3.6640625" style="181" customWidth="1"/>
    <col min="2804" max="2804" width="0.77734375" style="181" customWidth="1"/>
    <col min="2805" max="2805" width="3.33203125" style="181" customWidth="1"/>
    <col min="2806" max="2806" width="3.6640625" style="181" customWidth="1"/>
    <col min="2807" max="2807" width="3" style="181" customWidth="1"/>
    <col min="2808" max="2808" width="3.6640625" style="181" customWidth="1"/>
    <col min="2809" max="2809" width="3.109375" style="181" customWidth="1"/>
    <col min="2810" max="2810" width="1.88671875" style="181" customWidth="1"/>
    <col min="2811" max="2812" width="2.21875" style="181" customWidth="1"/>
    <col min="2813" max="2813" width="7.21875" style="181" customWidth="1"/>
    <col min="2814" max="3048" width="8.88671875" style="181"/>
    <col min="3049" max="3049" width="2.44140625" style="181" customWidth="1"/>
    <col min="3050" max="3050" width="2.33203125" style="181" customWidth="1"/>
    <col min="3051" max="3051" width="1.109375" style="181" customWidth="1"/>
    <col min="3052" max="3052" width="22.6640625" style="181" customWidth="1"/>
    <col min="3053" max="3053" width="1.21875" style="181" customWidth="1"/>
    <col min="3054" max="3055" width="11.77734375" style="181" customWidth="1"/>
    <col min="3056" max="3056" width="1.77734375" style="181" customWidth="1"/>
    <col min="3057" max="3057" width="6.88671875" style="181" customWidth="1"/>
    <col min="3058" max="3058" width="4.44140625" style="181" customWidth="1"/>
    <col min="3059" max="3059" width="3.6640625" style="181" customWidth="1"/>
    <col min="3060" max="3060" width="0.77734375" style="181" customWidth="1"/>
    <col min="3061" max="3061" width="3.33203125" style="181" customWidth="1"/>
    <col min="3062" max="3062" width="3.6640625" style="181" customWidth="1"/>
    <col min="3063" max="3063" width="3" style="181" customWidth="1"/>
    <col min="3064" max="3064" width="3.6640625" style="181" customWidth="1"/>
    <col min="3065" max="3065" width="3.109375" style="181" customWidth="1"/>
    <col min="3066" max="3066" width="1.88671875" style="181" customWidth="1"/>
    <col min="3067" max="3068" width="2.21875" style="181" customWidth="1"/>
    <col min="3069" max="3069" width="7.21875" style="181" customWidth="1"/>
    <col min="3070" max="3304" width="8.88671875" style="181"/>
    <col min="3305" max="3305" width="2.44140625" style="181" customWidth="1"/>
    <col min="3306" max="3306" width="2.33203125" style="181" customWidth="1"/>
    <col min="3307" max="3307" width="1.109375" style="181" customWidth="1"/>
    <col min="3308" max="3308" width="22.6640625" style="181" customWidth="1"/>
    <col min="3309" max="3309" width="1.21875" style="181" customWidth="1"/>
    <col min="3310" max="3311" width="11.77734375" style="181" customWidth="1"/>
    <col min="3312" max="3312" width="1.77734375" style="181" customWidth="1"/>
    <col min="3313" max="3313" width="6.88671875" style="181" customWidth="1"/>
    <col min="3314" max="3314" width="4.44140625" style="181" customWidth="1"/>
    <col min="3315" max="3315" width="3.6640625" style="181" customWidth="1"/>
    <col min="3316" max="3316" width="0.77734375" style="181" customWidth="1"/>
    <col min="3317" max="3317" width="3.33203125" style="181" customWidth="1"/>
    <col min="3318" max="3318" width="3.6640625" style="181" customWidth="1"/>
    <col min="3319" max="3319" width="3" style="181" customWidth="1"/>
    <col min="3320" max="3320" width="3.6640625" style="181" customWidth="1"/>
    <col min="3321" max="3321" width="3.109375" style="181" customWidth="1"/>
    <col min="3322" max="3322" width="1.88671875" style="181" customWidth="1"/>
    <col min="3323" max="3324" width="2.21875" style="181" customWidth="1"/>
    <col min="3325" max="3325" width="7.21875" style="181" customWidth="1"/>
    <col min="3326" max="3560" width="8.88671875" style="181"/>
    <col min="3561" max="3561" width="2.44140625" style="181" customWidth="1"/>
    <col min="3562" max="3562" width="2.33203125" style="181" customWidth="1"/>
    <col min="3563" max="3563" width="1.109375" style="181" customWidth="1"/>
    <col min="3564" max="3564" width="22.6640625" style="181" customWidth="1"/>
    <col min="3565" max="3565" width="1.21875" style="181" customWidth="1"/>
    <col min="3566" max="3567" width="11.77734375" style="181" customWidth="1"/>
    <col min="3568" max="3568" width="1.77734375" style="181" customWidth="1"/>
    <col min="3569" max="3569" width="6.88671875" style="181" customWidth="1"/>
    <col min="3570" max="3570" width="4.44140625" style="181" customWidth="1"/>
    <col min="3571" max="3571" width="3.6640625" style="181" customWidth="1"/>
    <col min="3572" max="3572" width="0.77734375" style="181" customWidth="1"/>
    <col min="3573" max="3573" width="3.33203125" style="181" customWidth="1"/>
    <col min="3574" max="3574" width="3.6640625" style="181" customWidth="1"/>
    <col min="3575" max="3575" width="3" style="181" customWidth="1"/>
    <col min="3576" max="3576" width="3.6640625" style="181" customWidth="1"/>
    <col min="3577" max="3577" width="3.109375" style="181" customWidth="1"/>
    <col min="3578" max="3578" width="1.88671875" style="181" customWidth="1"/>
    <col min="3579" max="3580" width="2.21875" style="181" customWidth="1"/>
    <col min="3581" max="3581" width="7.21875" style="181" customWidth="1"/>
    <col min="3582" max="3816" width="8.88671875" style="181"/>
    <col min="3817" max="3817" width="2.44140625" style="181" customWidth="1"/>
    <col min="3818" max="3818" width="2.33203125" style="181" customWidth="1"/>
    <col min="3819" max="3819" width="1.109375" style="181" customWidth="1"/>
    <col min="3820" max="3820" width="22.6640625" style="181" customWidth="1"/>
    <col min="3821" max="3821" width="1.21875" style="181" customWidth="1"/>
    <col min="3822" max="3823" width="11.77734375" style="181" customWidth="1"/>
    <col min="3824" max="3824" width="1.77734375" style="181" customWidth="1"/>
    <col min="3825" max="3825" width="6.88671875" style="181" customWidth="1"/>
    <col min="3826" max="3826" width="4.44140625" style="181" customWidth="1"/>
    <col min="3827" max="3827" width="3.6640625" style="181" customWidth="1"/>
    <col min="3828" max="3828" width="0.77734375" style="181" customWidth="1"/>
    <col min="3829" max="3829" width="3.33203125" style="181" customWidth="1"/>
    <col min="3830" max="3830" width="3.6640625" style="181" customWidth="1"/>
    <col min="3831" max="3831" width="3" style="181" customWidth="1"/>
    <col min="3832" max="3832" width="3.6640625" style="181" customWidth="1"/>
    <col min="3833" max="3833" width="3.109375" style="181" customWidth="1"/>
    <col min="3834" max="3834" width="1.88671875" style="181" customWidth="1"/>
    <col min="3835" max="3836" width="2.21875" style="181" customWidth="1"/>
    <col min="3837" max="3837" width="7.21875" style="181" customWidth="1"/>
    <col min="3838" max="4072" width="8.88671875" style="181"/>
    <col min="4073" max="4073" width="2.44140625" style="181" customWidth="1"/>
    <col min="4074" max="4074" width="2.33203125" style="181" customWidth="1"/>
    <col min="4075" max="4075" width="1.109375" style="181" customWidth="1"/>
    <col min="4076" max="4076" width="22.6640625" style="181" customWidth="1"/>
    <col min="4077" max="4077" width="1.21875" style="181" customWidth="1"/>
    <col min="4078" max="4079" width="11.77734375" style="181" customWidth="1"/>
    <col min="4080" max="4080" width="1.77734375" style="181" customWidth="1"/>
    <col min="4081" max="4081" width="6.88671875" style="181" customWidth="1"/>
    <col min="4082" max="4082" width="4.44140625" style="181" customWidth="1"/>
    <col min="4083" max="4083" width="3.6640625" style="181" customWidth="1"/>
    <col min="4084" max="4084" width="0.77734375" style="181" customWidth="1"/>
    <col min="4085" max="4085" width="3.33203125" style="181" customWidth="1"/>
    <col min="4086" max="4086" width="3.6640625" style="181" customWidth="1"/>
    <col min="4087" max="4087" width="3" style="181" customWidth="1"/>
    <col min="4088" max="4088" width="3.6640625" style="181" customWidth="1"/>
    <col min="4089" max="4089" width="3.109375" style="181" customWidth="1"/>
    <col min="4090" max="4090" width="1.88671875" style="181" customWidth="1"/>
    <col min="4091" max="4092" width="2.21875" style="181" customWidth="1"/>
    <col min="4093" max="4093" width="7.21875" style="181" customWidth="1"/>
    <col min="4094" max="4328" width="8.88671875" style="181"/>
    <col min="4329" max="4329" width="2.44140625" style="181" customWidth="1"/>
    <col min="4330" max="4330" width="2.33203125" style="181" customWidth="1"/>
    <col min="4331" max="4331" width="1.109375" style="181" customWidth="1"/>
    <col min="4332" max="4332" width="22.6640625" style="181" customWidth="1"/>
    <col min="4333" max="4333" width="1.21875" style="181" customWidth="1"/>
    <col min="4334" max="4335" width="11.77734375" style="181" customWidth="1"/>
    <col min="4336" max="4336" width="1.77734375" style="181" customWidth="1"/>
    <col min="4337" max="4337" width="6.88671875" style="181" customWidth="1"/>
    <col min="4338" max="4338" width="4.44140625" style="181" customWidth="1"/>
    <col min="4339" max="4339" width="3.6640625" style="181" customWidth="1"/>
    <col min="4340" max="4340" width="0.77734375" style="181" customWidth="1"/>
    <col min="4341" max="4341" width="3.33203125" style="181" customWidth="1"/>
    <col min="4342" max="4342" width="3.6640625" style="181" customWidth="1"/>
    <col min="4343" max="4343" width="3" style="181" customWidth="1"/>
    <col min="4344" max="4344" width="3.6640625" style="181" customWidth="1"/>
    <col min="4345" max="4345" width="3.109375" style="181" customWidth="1"/>
    <col min="4346" max="4346" width="1.88671875" style="181" customWidth="1"/>
    <col min="4347" max="4348" width="2.21875" style="181" customWidth="1"/>
    <col min="4349" max="4349" width="7.21875" style="181" customWidth="1"/>
    <col min="4350" max="4584" width="8.88671875" style="181"/>
    <col min="4585" max="4585" width="2.44140625" style="181" customWidth="1"/>
    <col min="4586" max="4586" width="2.33203125" style="181" customWidth="1"/>
    <col min="4587" max="4587" width="1.109375" style="181" customWidth="1"/>
    <col min="4588" max="4588" width="22.6640625" style="181" customWidth="1"/>
    <col min="4589" max="4589" width="1.21875" style="181" customWidth="1"/>
    <col min="4590" max="4591" width="11.77734375" style="181" customWidth="1"/>
    <col min="4592" max="4592" width="1.77734375" style="181" customWidth="1"/>
    <col min="4593" max="4593" width="6.88671875" style="181" customWidth="1"/>
    <col min="4594" max="4594" width="4.44140625" style="181" customWidth="1"/>
    <col min="4595" max="4595" width="3.6640625" style="181" customWidth="1"/>
    <col min="4596" max="4596" width="0.77734375" style="181" customWidth="1"/>
    <col min="4597" max="4597" width="3.33203125" style="181" customWidth="1"/>
    <col min="4598" max="4598" width="3.6640625" style="181" customWidth="1"/>
    <col min="4599" max="4599" width="3" style="181" customWidth="1"/>
    <col min="4600" max="4600" width="3.6640625" style="181" customWidth="1"/>
    <col min="4601" max="4601" width="3.109375" style="181" customWidth="1"/>
    <col min="4602" max="4602" width="1.88671875" style="181" customWidth="1"/>
    <col min="4603" max="4604" width="2.21875" style="181" customWidth="1"/>
    <col min="4605" max="4605" width="7.21875" style="181" customWidth="1"/>
    <col min="4606" max="4840" width="8.88671875" style="181"/>
    <col min="4841" max="4841" width="2.44140625" style="181" customWidth="1"/>
    <col min="4842" max="4842" width="2.33203125" style="181" customWidth="1"/>
    <col min="4843" max="4843" width="1.109375" style="181" customWidth="1"/>
    <col min="4844" max="4844" width="22.6640625" style="181" customWidth="1"/>
    <col min="4845" max="4845" width="1.21875" style="181" customWidth="1"/>
    <col min="4846" max="4847" width="11.77734375" style="181" customWidth="1"/>
    <col min="4848" max="4848" width="1.77734375" style="181" customWidth="1"/>
    <col min="4849" max="4849" width="6.88671875" style="181" customWidth="1"/>
    <col min="4850" max="4850" width="4.44140625" style="181" customWidth="1"/>
    <col min="4851" max="4851" width="3.6640625" style="181" customWidth="1"/>
    <col min="4852" max="4852" width="0.77734375" style="181" customWidth="1"/>
    <col min="4853" max="4853" width="3.33203125" style="181" customWidth="1"/>
    <col min="4854" max="4854" width="3.6640625" style="181" customWidth="1"/>
    <col min="4855" max="4855" width="3" style="181" customWidth="1"/>
    <col min="4856" max="4856" width="3.6640625" style="181" customWidth="1"/>
    <col min="4857" max="4857" width="3.109375" style="181" customWidth="1"/>
    <col min="4858" max="4858" width="1.88671875" style="181" customWidth="1"/>
    <col min="4859" max="4860" width="2.21875" style="181" customWidth="1"/>
    <col min="4861" max="4861" width="7.21875" style="181" customWidth="1"/>
    <col min="4862" max="5096" width="8.88671875" style="181"/>
    <col min="5097" max="5097" width="2.44140625" style="181" customWidth="1"/>
    <col min="5098" max="5098" width="2.33203125" style="181" customWidth="1"/>
    <col min="5099" max="5099" width="1.109375" style="181" customWidth="1"/>
    <col min="5100" max="5100" width="22.6640625" style="181" customWidth="1"/>
    <col min="5101" max="5101" width="1.21875" style="181" customWidth="1"/>
    <col min="5102" max="5103" width="11.77734375" style="181" customWidth="1"/>
    <col min="5104" max="5104" width="1.77734375" style="181" customWidth="1"/>
    <col min="5105" max="5105" width="6.88671875" style="181" customWidth="1"/>
    <col min="5106" max="5106" width="4.44140625" style="181" customWidth="1"/>
    <col min="5107" max="5107" width="3.6640625" style="181" customWidth="1"/>
    <col min="5108" max="5108" width="0.77734375" style="181" customWidth="1"/>
    <col min="5109" max="5109" width="3.33203125" style="181" customWidth="1"/>
    <col min="5110" max="5110" width="3.6640625" style="181" customWidth="1"/>
    <col min="5111" max="5111" width="3" style="181" customWidth="1"/>
    <col min="5112" max="5112" width="3.6640625" style="181" customWidth="1"/>
    <col min="5113" max="5113" width="3.109375" style="181" customWidth="1"/>
    <col min="5114" max="5114" width="1.88671875" style="181" customWidth="1"/>
    <col min="5115" max="5116" width="2.21875" style="181" customWidth="1"/>
    <col min="5117" max="5117" width="7.21875" style="181" customWidth="1"/>
    <col min="5118" max="5352" width="8.88671875" style="181"/>
    <col min="5353" max="5353" width="2.44140625" style="181" customWidth="1"/>
    <col min="5354" max="5354" width="2.33203125" style="181" customWidth="1"/>
    <col min="5355" max="5355" width="1.109375" style="181" customWidth="1"/>
    <col min="5356" max="5356" width="22.6640625" style="181" customWidth="1"/>
    <col min="5357" max="5357" width="1.21875" style="181" customWidth="1"/>
    <col min="5358" max="5359" width="11.77734375" style="181" customWidth="1"/>
    <col min="5360" max="5360" width="1.77734375" style="181" customWidth="1"/>
    <col min="5361" max="5361" width="6.88671875" style="181" customWidth="1"/>
    <col min="5362" max="5362" width="4.44140625" style="181" customWidth="1"/>
    <col min="5363" max="5363" width="3.6640625" style="181" customWidth="1"/>
    <col min="5364" max="5364" width="0.77734375" style="181" customWidth="1"/>
    <col min="5365" max="5365" width="3.33203125" style="181" customWidth="1"/>
    <col min="5366" max="5366" width="3.6640625" style="181" customWidth="1"/>
    <col min="5367" max="5367" width="3" style="181" customWidth="1"/>
    <col min="5368" max="5368" width="3.6640625" style="181" customWidth="1"/>
    <col min="5369" max="5369" width="3.109375" style="181" customWidth="1"/>
    <col min="5370" max="5370" width="1.88671875" style="181" customWidth="1"/>
    <col min="5371" max="5372" width="2.21875" style="181" customWidth="1"/>
    <col min="5373" max="5373" width="7.21875" style="181" customWidth="1"/>
    <col min="5374" max="5608" width="8.88671875" style="181"/>
    <col min="5609" max="5609" width="2.44140625" style="181" customWidth="1"/>
    <col min="5610" max="5610" width="2.33203125" style="181" customWidth="1"/>
    <col min="5611" max="5611" width="1.109375" style="181" customWidth="1"/>
    <col min="5612" max="5612" width="22.6640625" style="181" customWidth="1"/>
    <col min="5613" max="5613" width="1.21875" style="181" customWidth="1"/>
    <col min="5614" max="5615" width="11.77734375" style="181" customWidth="1"/>
    <col min="5616" max="5616" width="1.77734375" style="181" customWidth="1"/>
    <col min="5617" max="5617" width="6.88671875" style="181" customWidth="1"/>
    <col min="5618" max="5618" width="4.44140625" style="181" customWidth="1"/>
    <col min="5619" max="5619" width="3.6640625" style="181" customWidth="1"/>
    <col min="5620" max="5620" width="0.77734375" style="181" customWidth="1"/>
    <col min="5621" max="5621" width="3.33203125" style="181" customWidth="1"/>
    <col min="5622" max="5622" width="3.6640625" style="181" customWidth="1"/>
    <col min="5623" max="5623" width="3" style="181" customWidth="1"/>
    <col min="5624" max="5624" width="3.6640625" style="181" customWidth="1"/>
    <col min="5625" max="5625" width="3.109375" style="181" customWidth="1"/>
    <col min="5626" max="5626" width="1.88671875" style="181" customWidth="1"/>
    <col min="5627" max="5628" width="2.21875" style="181" customWidth="1"/>
    <col min="5629" max="5629" width="7.21875" style="181" customWidth="1"/>
    <col min="5630" max="5864" width="8.88671875" style="181"/>
    <col min="5865" max="5865" width="2.44140625" style="181" customWidth="1"/>
    <col min="5866" max="5866" width="2.33203125" style="181" customWidth="1"/>
    <col min="5867" max="5867" width="1.109375" style="181" customWidth="1"/>
    <col min="5868" max="5868" width="22.6640625" style="181" customWidth="1"/>
    <col min="5869" max="5869" width="1.21875" style="181" customWidth="1"/>
    <col min="5870" max="5871" width="11.77734375" style="181" customWidth="1"/>
    <col min="5872" max="5872" width="1.77734375" style="181" customWidth="1"/>
    <col min="5873" max="5873" width="6.88671875" style="181" customWidth="1"/>
    <col min="5874" max="5874" width="4.44140625" style="181" customWidth="1"/>
    <col min="5875" max="5875" width="3.6640625" style="181" customWidth="1"/>
    <col min="5876" max="5876" width="0.77734375" style="181" customWidth="1"/>
    <col min="5877" max="5877" width="3.33203125" style="181" customWidth="1"/>
    <col min="5878" max="5878" width="3.6640625" style="181" customWidth="1"/>
    <col min="5879" max="5879" width="3" style="181" customWidth="1"/>
    <col min="5880" max="5880" width="3.6640625" style="181" customWidth="1"/>
    <col min="5881" max="5881" width="3.109375" style="181" customWidth="1"/>
    <col min="5882" max="5882" width="1.88671875" style="181" customWidth="1"/>
    <col min="5883" max="5884" width="2.21875" style="181" customWidth="1"/>
    <col min="5885" max="5885" width="7.21875" style="181" customWidth="1"/>
    <col min="5886" max="6120" width="8.88671875" style="181"/>
    <col min="6121" max="6121" width="2.44140625" style="181" customWidth="1"/>
    <col min="6122" max="6122" width="2.33203125" style="181" customWidth="1"/>
    <col min="6123" max="6123" width="1.109375" style="181" customWidth="1"/>
    <col min="6124" max="6124" width="22.6640625" style="181" customWidth="1"/>
    <col min="6125" max="6125" width="1.21875" style="181" customWidth="1"/>
    <col min="6126" max="6127" width="11.77734375" style="181" customWidth="1"/>
    <col min="6128" max="6128" width="1.77734375" style="181" customWidth="1"/>
    <col min="6129" max="6129" width="6.88671875" style="181" customWidth="1"/>
    <col min="6130" max="6130" width="4.44140625" style="181" customWidth="1"/>
    <col min="6131" max="6131" width="3.6640625" style="181" customWidth="1"/>
    <col min="6132" max="6132" width="0.77734375" style="181" customWidth="1"/>
    <col min="6133" max="6133" width="3.33203125" style="181" customWidth="1"/>
    <col min="6134" max="6134" width="3.6640625" style="181" customWidth="1"/>
    <col min="6135" max="6135" width="3" style="181" customWidth="1"/>
    <col min="6136" max="6136" width="3.6640625" style="181" customWidth="1"/>
    <col min="6137" max="6137" width="3.109375" style="181" customWidth="1"/>
    <col min="6138" max="6138" width="1.88671875" style="181" customWidth="1"/>
    <col min="6139" max="6140" width="2.21875" style="181" customWidth="1"/>
    <col min="6141" max="6141" width="7.21875" style="181" customWidth="1"/>
    <col min="6142" max="6376" width="8.88671875" style="181"/>
    <col min="6377" max="6377" width="2.44140625" style="181" customWidth="1"/>
    <col min="6378" max="6378" width="2.33203125" style="181" customWidth="1"/>
    <col min="6379" max="6379" width="1.109375" style="181" customWidth="1"/>
    <col min="6380" max="6380" width="22.6640625" style="181" customWidth="1"/>
    <col min="6381" max="6381" width="1.21875" style="181" customWidth="1"/>
    <col min="6382" max="6383" width="11.77734375" style="181" customWidth="1"/>
    <col min="6384" max="6384" width="1.77734375" style="181" customWidth="1"/>
    <col min="6385" max="6385" width="6.88671875" style="181" customWidth="1"/>
    <col min="6386" max="6386" width="4.44140625" style="181" customWidth="1"/>
    <col min="6387" max="6387" width="3.6640625" style="181" customWidth="1"/>
    <col min="6388" max="6388" width="0.77734375" style="181" customWidth="1"/>
    <col min="6389" max="6389" width="3.33203125" style="181" customWidth="1"/>
    <col min="6390" max="6390" width="3.6640625" style="181" customWidth="1"/>
    <col min="6391" max="6391" width="3" style="181" customWidth="1"/>
    <col min="6392" max="6392" width="3.6640625" style="181" customWidth="1"/>
    <col min="6393" max="6393" width="3.109375" style="181" customWidth="1"/>
    <col min="6394" max="6394" width="1.88671875" style="181" customWidth="1"/>
    <col min="6395" max="6396" width="2.21875" style="181" customWidth="1"/>
    <col min="6397" max="6397" width="7.21875" style="181" customWidth="1"/>
    <col min="6398" max="6632" width="8.88671875" style="181"/>
    <col min="6633" max="6633" width="2.44140625" style="181" customWidth="1"/>
    <col min="6634" max="6634" width="2.33203125" style="181" customWidth="1"/>
    <col min="6635" max="6635" width="1.109375" style="181" customWidth="1"/>
    <col min="6636" max="6636" width="22.6640625" style="181" customWidth="1"/>
    <col min="6637" max="6637" width="1.21875" style="181" customWidth="1"/>
    <col min="6638" max="6639" width="11.77734375" style="181" customWidth="1"/>
    <col min="6640" max="6640" width="1.77734375" style="181" customWidth="1"/>
    <col min="6641" max="6641" width="6.88671875" style="181" customWidth="1"/>
    <col min="6642" max="6642" width="4.44140625" style="181" customWidth="1"/>
    <col min="6643" max="6643" width="3.6640625" style="181" customWidth="1"/>
    <col min="6644" max="6644" width="0.77734375" style="181" customWidth="1"/>
    <col min="6645" max="6645" width="3.33203125" style="181" customWidth="1"/>
    <col min="6646" max="6646" width="3.6640625" style="181" customWidth="1"/>
    <col min="6647" max="6647" width="3" style="181" customWidth="1"/>
    <col min="6648" max="6648" width="3.6640625" style="181" customWidth="1"/>
    <col min="6649" max="6649" width="3.109375" style="181" customWidth="1"/>
    <col min="6650" max="6650" width="1.88671875" style="181" customWidth="1"/>
    <col min="6651" max="6652" width="2.21875" style="181" customWidth="1"/>
    <col min="6653" max="6653" width="7.21875" style="181" customWidth="1"/>
    <col min="6654" max="6888" width="8.88671875" style="181"/>
    <col min="6889" max="6889" width="2.44140625" style="181" customWidth="1"/>
    <col min="6890" max="6890" width="2.33203125" style="181" customWidth="1"/>
    <col min="6891" max="6891" width="1.109375" style="181" customWidth="1"/>
    <col min="6892" max="6892" width="22.6640625" style="181" customWidth="1"/>
    <col min="6893" max="6893" width="1.21875" style="181" customWidth="1"/>
    <col min="6894" max="6895" width="11.77734375" style="181" customWidth="1"/>
    <col min="6896" max="6896" width="1.77734375" style="181" customWidth="1"/>
    <col min="6897" max="6897" width="6.88671875" style="181" customWidth="1"/>
    <col min="6898" max="6898" width="4.44140625" style="181" customWidth="1"/>
    <col min="6899" max="6899" width="3.6640625" style="181" customWidth="1"/>
    <col min="6900" max="6900" width="0.77734375" style="181" customWidth="1"/>
    <col min="6901" max="6901" width="3.33203125" style="181" customWidth="1"/>
    <col min="6902" max="6902" width="3.6640625" style="181" customWidth="1"/>
    <col min="6903" max="6903" width="3" style="181" customWidth="1"/>
    <col min="6904" max="6904" width="3.6640625" style="181" customWidth="1"/>
    <col min="6905" max="6905" width="3.109375" style="181" customWidth="1"/>
    <col min="6906" max="6906" width="1.88671875" style="181" customWidth="1"/>
    <col min="6907" max="6908" width="2.21875" style="181" customWidth="1"/>
    <col min="6909" max="6909" width="7.21875" style="181" customWidth="1"/>
    <col min="6910" max="7144" width="8.88671875" style="181"/>
    <col min="7145" max="7145" width="2.44140625" style="181" customWidth="1"/>
    <col min="7146" max="7146" width="2.33203125" style="181" customWidth="1"/>
    <col min="7147" max="7147" width="1.109375" style="181" customWidth="1"/>
    <col min="7148" max="7148" width="22.6640625" style="181" customWidth="1"/>
    <col min="7149" max="7149" width="1.21875" style="181" customWidth="1"/>
    <col min="7150" max="7151" width="11.77734375" style="181" customWidth="1"/>
    <col min="7152" max="7152" width="1.77734375" style="181" customWidth="1"/>
    <col min="7153" max="7153" width="6.88671875" style="181" customWidth="1"/>
    <col min="7154" max="7154" width="4.44140625" style="181" customWidth="1"/>
    <col min="7155" max="7155" width="3.6640625" style="181" customWidth="1"/>
    <col min="7156" max="7156" width="0.77734375" style="181" customWidth="1"/>
    <col min="7157" max="7157" width="3.33203125" style="181" customWidth="1"/>
    <col min="7158" max="7158" width="3.6640625" style="181" customWidth="1"/>
    <col min="7159" max="7159" width="3" style="181" customWidth="1"/>
    <col min="7160" max="7160" width="3.6640625" style="181" customWidth="1"/>
    <col min="7161" max="7161" width="3.109375" style="181" customWidth="1"/>
    <col min="7162" max="7162" width="1.88671875" style="181" customWidth="1"/>
    <col min="7163" max="7164" width="2.21875" style="181" customWidth="1"/>
    <col min="7165" max="7165" width="7.21875" style="181" customWidth="1"/>
    <col min="7166" max="7400" width="8.88671875" style="181"/>
    <col min="7401" max="7401" width="2.44140625" style="181" customWidth="1"/>
    <col min="7402" max="7402" width="2.33203125" style="181" customWidth="1"/>
    <col min="7403" max="7403" width="1.109375" style="181" customWidth="1"/>
    <col min="7404" max="7404" width="22.6640625" style="181" customWidth="1"/>
    <col min="7405" max="7405" width="1.21875" style="181" customWidth="1"/>
    <col min="7406" max="7407" width="11.77734375" style="181" customWidth="1"/>
    <col min="7408" max="7408" width="1.77734375" style="181" customWidth="1"/>
    <col min="7409" max="7409" width="6.88671875" style="181" customWidth="1"/>
    <col min="7410" max="7410" width="4.44140625" style="181" customWidth="1"/>
    <col min="7411" max="7411" width="3.6640625" style="181" customWidth="1"/>
    <col min="7412" max="7412" width="0.77734375" style="181" customWidth="1"/>
    <col min="7413" max="7413" width="3.33203125" style="181" customWidth="1"/>
    <col min="7414" max="7414" width="3.6640625" style="181" customWidth="1"/>
    <col min="7415" max="7415" width="3" style="181" customWidth="1"/>
    <col min="7416" max="7416" width="3.6640625" style="181" customWidth="1"/>
    <col min="7417" max="7417" width="3.109375" style="181" customWidth="1"/>
    <col min="7418" max="7418" width="1.88671875" style="181" customWidth="1"/>
    <col min="7419" max="7420" width="2.21875" style="181" customWidth="1"/>
    <col min="7421" max="7421" width="7.21875" style="181" customWidth="1"/>
    <col min="7422" max="7656" width="8.88671875" style="181"/>
    <col min="7657" max="7657" width="2.44140625" style="181" customWidth="1"/>
    <col min="7658" max="7658" width="2.33203125" style="181" customWidth="1"/>
    <col min="7659" max="7659" width="1.109375" style="181" customWidth="1"/>
    <col min="7660" max="7660" width="22.6640625" style="181" customWidth="1"/>
    <col min="7661" max="7661" width="1.21875" style="181" customWidth="1"/>
    <col min="7662" max="7663" width="11.77734375" style="181" customWidth="1"/>
    <col min="7664" max="7664" width="1.77734375" style="181" customWidth="1"/>
    <col min="7665" max="7665" width="6.88671875" style="181" customWidth="1"/>
    <col min="7666" max="7666" width="4.44140625" style="181" customWidth="1"/>
    <col min="7667" max="7667" width="3.6640625" style="181" customWidth="1"/>
    <col min="7668" max="7668" width="0.77734375" style="181" customWidth="1"/>
    <col min="7669" max="7669" width="3.33203125" style="181" customWidth="1"/>
    <col min="7670" max="7670" width="3.6640625" style="181" customWidth="1"/>
    <col min="7671" max="7671" width="3" style="181" customWidth="1"/>
    <col min="7672" max="7672" width="3.6640625" style="181" customWidth="1"/>
    <col min="7673" max="7673" width="3.109375" style="181" customWidth="1"/>
    <col min="7674" max="7674" width="1.88671875" style="181" customWidth="1"/>
    <col min="7675" max="7676" width="2.21875" style="181" customWidth="1"/>
    <col min="7677" max="7677" width="7.21875" style="181" customWidth="1"/>
    <col min="7678" max="7912" width="8.88671875" style="181"/>
    <col min="7913" max="7913" width="2.44140625" style="181" customWidth="1"/>
    <col min="7914" max="7914" width="2.33203125" style="181" customWidth="1"/>
    <col min="7915" max="7915" width="1.109375" style="181" customWidth="1"/>
    <col min="7916" max="7916" width="22.6640625" style="181" customWidth="1"/>
    <col min="7917" max="7917" width="1.21875" style="181" customWidth="1"/>
    <col min="7918" max="7919" width="11.77734375" style="181" customWidth="1"/>
    <col min="7920" max="7920" width="1.77734375" style="181" customWidth="1"/>
    <col min="7921" max="7921" width="6.88671875" style="181" customWidth="1"/>
    <col min="7922" max="7922" width="4.44140625" style="181" customWidth="1"/>
    <col min="7923" max="7923" width="3.6640625" style="181" customWidth="1"/>
    <col min="7924" max="7924" width="0.77734375" style="181" customWidth="1"/>
    <col min="7925" max="7925" width="3.33203125" style="181" customWidth="1"/>
    <col min="7926" max="7926" width="3.6640625" style="181" customWidth="1"/>
    <col min="7927" max="7927" width="3" style="181" customWidth="1"/>
    <col min="7928" max="7928" width="3.6640625" style="181" customWidth="1"/>
    <col min="7929" max="7929" width="3.109375" style="181" customWidth="1"/>
    <col min="7930" max="7930" width="1.88671875" style="181" customWidth="1"/>
    <col min="7931" max="7932" width="2.21875" style="181" customWidth="1"/>
    <col min="7933" max="7933" width="7.21875" style="181" customWidth="1"/>
    <col min="7934" max="8168" width="8.88671875" style="181"/>
    <col min="8169" max="8169" width="2.44140625" style="181" customWidth="1"/>
    <col min="8170" max="8170" width="2.33203125" style="181" customWidth="1"/>
    <col min="8171" max="8171" width="1.109375" style="181" customWidth="1"/>
    <col min="8172" max="8172" width="22.6640625" style="181" customWidth="1"/>
    <col min="8173" max="8173" width="1.21875" style="181" customWidth="1"/>
    <col min="8174" max="8175" width="11.77734375" style="181" customWidth="1"/>
    <col min="8176" max="8176" width="1.77734375" style="181" customWidth="1"/>
    <col min="8177" max="8177" width="6.88671875" style="181" customWidth="1"/>
    <col min="8178" max="8178" width="4.44140625" style="181" customWidth="1"/>
    <col min="8179" max="8179" width="3.6640625" style="181" customWidth="1"/>
    <col min="8180" max="8180" width="0.77734375" style="181" customWidth="1"/>
    <col min="8181" max="8181" width="3.33203125" style="181" customWidth="1"/>
    <col min="8182" max="8182" width="3.6640625" style="181" customWidth="1"/>
    <col min="8183" max="8183" width="3" style="181" customWidth="1"/>
    <col min="8184" max="8184" width="3.6640625" style="181" customWidth="1"/>
    <col min="8185" max="8185" width="3.109375" style="181" customWidth="1"/>
    <col min="8186" max="8186" width="1.88671875" style="181" customWidth="1"/>
    <col min="8187" max="8188" width="2.21875" style="181" customWidth="1"/>
    <col min="8189" max="8189" width="7.21875" style="181" customWidth="1"/>
    <col min="8190" max="8424" width="8.88671875" style="181"/>
    <col min="8425" max="8425" width="2.44140625" style="181" customWidth="1"/>
    <col min="8426" max="8426" width="2.33203125" style="181" customWidth="1"/>
    <col min="8427" max="8427" width="1.109375" style="181" customWidth="1"/>
    <col min="8428" max="8428" width="22.6640625" style="181" customWidth="1"/>
    <col min="8429" max="8429" width="1.21875" style="181" customWidth="1"/>
    <col min="8430" max="8431" width="11.77734375" style="181" customWidth="1"/>
    <col min="8432" max="8432" width="1.77734375" style="181" customWidth="1"/>
    <col min="8433" max="8433" width="6.88671875" style="181" customWidth="1"/>
    <col min="8434" max="8434" width="4.44140625" style="181" customWidth="1"/>
    <col min="8435" max="8435" width="3.6640625" style="181" customWidth="1"/>
    <col min="8436" max="8436" width="0.77734375" style="181" customWidth="1"/>
    <col min="8437" max="8437" width="3.33203125" style="181" customWidth="1"/>
    <col min="8438" max="8438" width="3.6640625" style="181" customWidth="1"/>
    <col min="8439" max="8439" width="3" style="181" customWidth="1"/>
    <col min="8440" max="8440" width="3.6640625" style="181" customWidth="1"/>
    <col min="8441" max="8441" width="3.109375" style="181" customWidth="1"/>
    <col min="8442" max="8442" width="1.88671875" style="181" customWidth="1"/>
    <col min="8443" max="8444" width="2.21875" style="181" customWidth="1"/>
    <col min="8445" max="8445" width="7.21875" style="181" customWidth="1"/>
    <col min="8446" max="8680" width="8.88671875" style="181"/>
    <col min="8681" max="8681" width="2.44140625" style="181" customWidth="1"/>
    <col min="8682" max="8682" width="2.33203125" style="181" customWidth="1"/>
    <col min="8683" max="8683" width="1.109375" style="181" customWidth="1"/>
    <col min="8684" max="8684" width="22.6640625" style="181" customWidth="1"/>
    <col min="8685" max="8685" width="1.21875" style="181" customWidth="1"/>
    <col min="8686" max="8687" width="11.77734375" style="181" customWidth="1"/>
    <col min="8688" max="8688" width="1.77734375" style="181" customWidth="1"/>
    <col min="8689" max="8689" width="6.88671875" style="181" customWidth="1"/>
    <col min="8690" max="8690" width="4.44140625" style="181" customWidth="1"/>
    <col min="8691" max="8691" width="3.6640625" style="181" customWidth="1"/>
    <col min="8692" max="8692" width="0.77734375" style="181" customWidth="1"/>
    <col min="8693" max="8693" width="3.33203125" style="181" customWidth="1"/>
    <col min="8694" max="8694" width="3.6640625" style="181" customWidth="1"/>
    <col min="8695" max="8695" width="3" style="181" customWidth="1"/>
    <col min="8696" max="8696" width="3.6640625" style="181" customWidth="1"/>
    <col min="8697" max="8697" width="3.109375" style="181" customWidth="1"/>
    <col min="8698" max="8698" width="1.88671875" style="181" customWidth="1"/>
    <col min="8699" max="8700" width="2.21875" style="181" customWidth="1"/>
    <col min="8701" max="8701" width="7.21875" style="181" customWidth="1"/>
    <col min="8702" max="8936" width="8.88671875" style="181"/>
    <col min="8937" max="8937" width="2.44140625" style="181" customWidth="1"/>
    <col min="8938" max="8938" width="2.33203125" style="181" customWidth="1"/>
    <col min="8939" max="8939" width="1.109375" style="181" customWidth="1"/>
    <col min="8940" max="8940" width="22.6640625" style="181" customWidth="1"/>
    <col min="8941" max="8941" width="1.21875" style="181" customWidth="1"/>
    <col min="8942" max="8943" width="11.77734375" style="181" customWidth="1"/>
    <col min="8944" max="8944" width="1.77734375" style="181" customWidth="1"/>
    <col min="8945" max="8945" width="6.88671875" style="181" customWidth="1"/>
    <col min="8946" max="8946" width="4.44140625" style="181" customWidth="1"/>
    <col min="8947" max="8947" width="3.6640625" style="181" customWidth="1"/>
    <col min="8948" max="8948" width="0.77734375" style="181" customWidth="1"/>
    <col min="8949" max="8949" width="3.33203125" style="181" customWidth="1"/>
    <col min="8950" max="8950" width="3.6640625" style="181" customWidth="1"/>
    <col min="8951" max="8951" width="3" style="181" customWidth="1"/>
    <col min="8952" max="8952" width="3.6640625" style="181" customWidth="1"/>
    <col min="8953" max="8953" width="3.109375" style="181" customWidth="1"/>
    <col min="8954" max="8954" width="1.88671875" style="181" customWidth="1"/>
    <col min="8955" max="8956" width="2.21875" style="181" customWidth="1"/>
    <col min="8957" max="8957" width="7.21875" style="181" customWidth="1"/>
    <col min="8958" max="9192" width="8.88671875" style="181"/>
    <col min="9193" max="9193" width="2.44140625" style="181" customWidth="1"/>
    <col min="9194" max="9194" width="2.33203125" style="181" customWidth="1"/>
    <col min="9195" max="9195" width="1.109375" style="181" customWidth="1"/>
    <col min="9196" max="9196" width="22.6640625" style="181" customWidth="1"/>
    <col min="9197" max="9197" width="1.21875" style="181" customWidth="1"/>
    <col min="9198" max="9199" width="11.77734375" style="181" customWidth="1"/>
    <col min="9200" max="9200" width="1.77734375" style="181" customWidth="1"/>
    <col min="9201" max="9201" width="6.88671875" style="181" customWidth="1"/>
    <col min="9202" max="9202" width="4.44140625" style="181" customWidth="1"/>
    <col min="9203" max="9203" width="3.6640625" style="181" customWidth="1"/>
    <col min="9204" max="9204" width="0.77734375" style="181" customWidth="1"/>
    <col min="9205" max="9205" width="3.33203125" style="181" customWidth="1"/>
    <col min="9206" max="9206" width="3.6640625" style="181" customWidth="1"/>
    <col min="9207" max="9207" width="3" style="181" customWidth="1"/>
    <col min="9208" max="9208" width="3.6640625" style="181" customWidth="1"/>
    <col min="9209" max="9209" width="3.109375" style="181" customWidth="1"/>
    <col min="9210" max="9210" width="1.88671875" style="181" customWidth="1"/>
    <col min="9211" max="9212" width="2.21875" style="181" customWidth="1"/>
    <col min="9213" max="9213" width="7.21875" style="181" customWidth="1"/>
    <col min="9214" max="9448" width="8.88671875" style="181"/>
    <col min="9449" max="9449" width="2.44140625" style="181" customWidth="1"/>
    <col min="9450" max="9450" width="2.33203125" style="181" customWidth="1"/>
    <col min="9451" max="9451" width="1.109375" style="181" customWidth="1"/>
    <col min="9452" max="9452" width="22.6640625" style="181" customWidth="1"/>
    <col min="9453" max="9453" width="1.21875" style="181" customWidth="1"/>
    <col min="9454" max="9455" width="11.77734375" style="181" customWidth="1"/>
    <col min="9456" max="9456" width="1.77734375" style="181" customWidth="1"/>
    <col min="9457" max="9457" width="6.88671875" style="181" customWidth="1"/>
    <col min="9458" max="9458" width="4.44140625" style="181" customWidth="1"/>
    <col min="9459" max="9459" width="3.6640625" style="181" customWidth="1"/>
    <col min="9460" max="9460" width="0.77734375" style="181" customWidth="1"/>
    <col min="9461" max="9461" width="3.33203125" style="181" customWidth="1"/>
    <col min="9462" max="9462" width="3.6640625" style="181" customWidth="1"/>
    <col min="9463" max="9463" width="3" style="181" customWidth="1"/>
    <col min="9464" max="9464" width="3.6640625" style="181" customWidth="1"/>
    <col min="9465" max="9465" width="3.109375" style="181" customWidth="1"/>
    <col min="9466" max="9466" width="1.88671875" style="181" customWidth="1"/>
    <col min="9467" max="9468" width="2.21875" style="181" customWidth="1"/>
    <col min="9469" max="9469" width="7.21875" style="181" customWidth="1"/>
    <col min="9470" max="9704" width="8.88671875" style="181"/>
    <col min="9705" max="9705" width="2.44140625" style="181" customWidth="1"/>
    <col min="9706" max="9706" width="2.33203125" style="181" customWidth="1"/>
    <col min="9707" max="9707" width="1.109375" style="181" customWidth="1"/>
    <col min="9708" max="9708" width="22.6640625" style="181" customWidth="1"/>
    <col min="9709" max="9709" width="1.21875" style="181" customWidth="1"/>
    <col min="9710" max="9711" width="11.77734375" style="181" customWidth="1"/>
    <col min="9712" max="9712" width="1.77734375" style="181" customWidth="1"/>
    <col min="9713" max="9713" width="6.88671875" style="181" customWidth="1"/>
    <col min="9714" max="9714" width="4.44140625" style="181" customWidth="1"/>
    <col min="9715" max="9715" width="3.6640625" style="181" customWidth="1"/>
    <col min="9716" max="9716" width="0.77734375" style="181" customWidth="1"/>
    <col min="9717" max="9717" width="3.33203125" style="181" customWidth="1"/>
    <col min="9718" max="9718" width="3.6640625" style="181" customWidth="1"/>
    <col min="9719" max="9719" width="3" style="181" customWidth="1"/>
    <col min="9720" max="9720" width="3.6640625" style="181" customWidth="1"/>
    <col min="9721" max="9721" width="3.109375" style="181" customWidth="1"/>
    <col min="9722" max="9722" width="1.88671875" style="181" customWidth="1"/>
    <col min="9723" max="9724" width="2.21875" style="181" customWidth="1"/>
    <col min="9725" max="9725" width="7.21875" style="181" customWidth="1"/>
    <col min="9726" max="9960" width="8.88671875" style="181"/>
    <col min="9961" max="9961" width="2.44140625" style="181" customWidth="1"/>
    <col min="9962" max="9962" width="2.33203125" style="181" customWidth="1"/>
    <col min="9963" max="9963" width="1.109375" style="181" customWidth="1"/>
    <col min="9964" max="9964" width="22.6640625" style="181" customWidth="1"/>
    <col min="9965" max="9965" width="1.21875" style="181" customWidth="1"/>
    <col min="9966" max="9967" width="11.77734375" style="181" customWidth="1"/>
    <col min="9968" max="9968" width="1.77734375" style="181" customWidth="1"/>
    <col min="9969" max="9969" width="6.88671875" style="181" customWidth="1"/>
    <col min="9970" max="9970" width="4.44140625" style="181" customWidth="1"/>
    <col min="9971" max="9971" width="3.6640625" style="181" customWidth="1"/>
    <col min="9972" max="9972" width="0.77734375" style="181" customWidth="1"/>
    <col min="9973" max="9973" width="3.33203125" style="181" customWidth="1"/>
    <col min="9974" max="9974" width="3.6640625" style="181" customWidth="1"/>
    <col min="9975" max="9975" width="3" style="181" customWidth="1"/>
    <col min="9976" max="9976" width="3.6640625" style="181" customWidth="1"/>
    <col min="9977" max="9977" width="3.109375" style="181" customWidth="1"/>
    <col min="9978" max="9978" width="1.88671875" style="181" customWidth="1"/>
    <col min="9979" max="9980" width="2.21875" style="181" customWidth="1"/>
    <col min="9981" max="9981" width="7.21875" style="181" customWidth="1"/>
    <col min="9982" max="10216" width="8.88671875" style="181"/>
    <col min="10217" max="10217" width="2.44140625" style="181" customWidth="1"/>
    <col min="10218" max="10218" width="2.33203125" style="181" customWidth="1"/>
    <col min="10219" max="10219" width="1.109375" style="181" customWidth="1"/>
    <col min="10220" max="10220" width="22.6640625" style="181" customWidth="1"/>
    <col min="10221" max="10221" width="1.21875" style="181" customWidth="1"/>
    <col min="10222" max="10223" width="11.77734375" style="181" customWidth="1"/>
    <col min="10224" max="10224" width="1.77734375" style="181" customWidth="1"/>
    <col min="10225" max="10225" width="6.88671875" style="181" customWidth="1"/>
    <col min="10226" max="10226" width="4.44140625" style="181" customWidth="1"/>
    <col min="10227" max="10227" width="3.6640625" style="181" customWidth="1"/>
    <col min="10228" max="10228" width="0.77734375" style="181" customWidth="1"/>
    <col min="10229" max="10229" width="3.33203125" style="181" customWidth="1"/>
    <col min="10230" max="10230" width="3.6640625" style="181" customWidth="1"/>
    <col min="10231" max="10231" width="3" style="181" customWidth="1"/>
    <col min="10232" max="10232" width="3.6640625" style="181" customWidth="1"/>
    <col min="10233" max="10233" width="3.109375" style="181" customWidth="1"/>
    <col min="10234" max="10234" width="1.88671875" style="181" customWidth="1"/>
    <col min="10235" max="10236" width="2.21875" style="181" customWidth="1"/>
    <col min="10237" max="10237" width="7.21875" style="181" customWidth="1"/>
    <col min="10238" max="10472" width="8.88671875" style="181"/>
    <col min="10473" max="10473" width="2.44140625" style="181" customWidth="1"/>
    <col min="10474" max="10474" width="2.33203125" style="181" customWidth="1"/>
    <col min="10475" max="10475" width="1.109375" style="181" customWidth="1"/>
    <col min="10476" max="10476" width="22.6640625" style="181" customWidth="1"/>
    <col min="10477" max="10477" width="1.21875" style="181" customWidth="1"/>
    <col min="10478" max="10479" width="11.77734375" style="181" customWidth="1"/>
    <col min="10480" max="10480" width="1.77734375" style="181" customWidth="1"/>
    <col min="10481" max="10481" width="6.88671875" style="181" customWidth="1"/>
    <col min="10482" max="10482" width="4.44140625" style="181" customWidth="1"/>
    <col min="10483" max="10483" width="3.6640625" style="181" customWidth="1"/>
    <col min="10484" max="10484" width="0.77734375" style="181" customWidth="1"/>
    <col min="10485" max="10485" width="3.33203125" style="181" customWidth="1"/>
    <col min="10486" max="10486" width="3.6640625" style="181" customWidth="1"/>
    <col min="10487" max="10487" width="3" style="181" customWidth="1"/>
    <col min="10488" max="10488" width="3.6640625" style="181" customWidth="1"/>
    <col min="10489" max="10489" width="3.109375" style="181" customWidth="1"/>
    <col min="10490" max="10490" width="1.88671875" style="181" customWidth="1"/>
    <col min="10491" max="10492" width="2.21875" style="181" customWidth="1"/>
    <col min="10493" max="10493" width="7.21875" style="181" customWidth="1"/>
    <col min="10494" max="10728" width="8.88671875" style="181"/>
    <col min="10729" max="10729" width="2.44140625" style="181" customWidth="1"/>
    <col min="10730" max="10730" width="2.33203125" style="181" customWidth="1"/>
    <col min="10731" max="10731" width="1.109375" style="181" customWidth="1"/>
    <col min="10732" max="10732" width="22.6640625" style="181" customWidth="1"/>
    <col min="10733" max="10733" width="1.21875" style="181" customWidth="1"/>
    <col min="10734" max="10735" width="11.77734375" style="181" customWidth="1"/>
    <col min="10736" max="10736" width="1.77734375" style="181" customWidth="1"/>
    <col min="10737" max="10737" width="6.88671875" style="181" customWidth="1"/>
    <col min="10738" max="10738" width="4.44140625" style="181" customWidth="1"/>
    <col min="10739" max="10739" width="3.6640625" style="181" customWidth="1"/>
    <col min="10740" max="10740" width="0.77734375" style="181" customWidth="1"/>
    <col min="10741" max="10741" width="3.33203125" style="181" customWidth="1"/>
    <col min="10742" max="10742" width="3.6640625" style="181" customWidth="1"/>
    <col min="10743" max="10743" width="3" style="181" customWidth="1"/>
    <col min="10744" max="10744" width="3.6640625" style="181" customWidth="1"/>
    <col min="10745" max="10745" width="3.109375" style="181" customWidth="1"/>
    <col min="10746" max="10746" width="1.88671875" style="181" customWidth="1"/>
    <col min="10747" max="10748" width="2.21875" style="181" customWidth="1"/>
    <col min="10749" max="10749" width="7.21875" style="181" customWidth="1"/>
    <col min="10750" max="10984" width="8.88671875" style="181"/>
    <col min="10985" max="10985" width="2.44140625" style="181" customWidth="1"/>
    <col min="10986" max="10986" width="2.33203125" style="181" customWidth="1"/>
    <col min="10987" max="10987" width="1.109375" style="181" customWidth="1"/>
    <col min="10988" max="10988" width="22.6640625" style="181" customWidth="1"/>
    <col min="10989" max="10989" width="1.21875" style="181" customWidth="1"/>
    <col min="10990" max="10991" width="11.77734375" style="181" customWidth="1"/>
    <col min="10992" max="10992" width="1.77734375" style="181" customWidth="1"/>
    <col min="10993" max="10993" width="6.88671875" style="181" customWidth="1"/>
    <col min="10994" max="10994" width="4.44140625" style="181" customWidth="1"/>
    <col min="10995" max="10995" width="3.6640625" style="181" customWidth="1"/>
    <col min="10996" max="10996" width="0.77734375" style="181" customWidth="1"/>
    <col min="10997" max="10997" width="3.33203125" style="181" customWidth="1"/>
    <col min="10998" max="10998" width="3.6640625" style="181" customWidth="1"/>
    <col min="10999" max="10999" width="3" style="181" customWidth="1"/>
    <col min="11000" max="11000" width="3.6640625" style="181" customWidth="1"/>
    <col min="11001" max="11001" width="3.109375" style="181" customWidth="1"/>
    <col min="11002" max="11002" width="1.88671875" style="181" customWidth="1"/>
    <col min="11003" max="11004" width="2.21875" style="181" customWidth="1"/>
    <col min="11005" max="11005" width="7.21875" style="181" customWidth="1"/>
    <col min="11006" max="11240" width="8.88671875" style="181"/>
    <col min="11241" max="11241" width="2.44140625" style="181" customWidth="1"/>
    <col min="11242" max="11242" width="2.33203125" style="181" customWidth="1"/>
    <col min="11243" max="11243" width="1.109375" style="181" customWidth="1"/>
    <col min="11244" max="11244" width="22.6640625" style="181" customWidth="1"/>
    <col min="11245" max="11245" width="1.21875" style="181" customWidth="1"/>
    <col min="11246" max="11247" width="11.77734375" style="181" customWidth="1"/>
    <col min="11248" max="11248" width="1.77734375" style="181" customWidth="1"/>
    <col min="11249" max="11249" width="6.88671875" style="181" customWidth="1"/>
    <col min="11250" max="11250" width="4.44140625" style="181" customWidth="1"/>
    <col min="11251" max="11251" width="3.6640625" style="181" customWidth="1"/>
    <col min="11252" max="11252" width="0.77734375" style="181" customWidth="1"/>
    <col min="11253" max="11253" width="3.33203125" style="181" customWidth="1"/>
    <col min="11254" max="11254" width="3.6640625" style="181" customWidth="1"/>
    <col min="11255" max="11255" width="3" style="181" customWidth="1"/>
    <col min="11256" max="11256" width="3.6640625" style="181" customWidth="1"/>
    <col min="11257" max="11257" width="3.109375" style="181" customWidth="1"/>
    <col min="11258" max="11258" width="1.88671875" style="181" customWidth="1"/>
    <col min="11259" max="11260" width="2.21875" style="181" customWidth="1"/>
    <col min="11261" max="11261" width="7.21875" style="181" customWidth="1"/>
    <col min="11262" max="11496" width="8.88671875" style="181"/>
    <col min="11497" max="11497" width="2.44140625" style="181" customWidth="1"/>
    <col min="11498" max="11498" width="2.33203125" style="181" customWidth="1"/>
    <col min="11499" max="11499" width="1.109375" style="181" customWidth="1"/>
    <col min="11500" max="11500" width="22.6640625" style="181" customWidth="1"/>
    <col min="11501" max="11501" width="1.21875" style="181" customWidth="1"/>
    <col min="11502" max="11503" width="11.77734375" style="181" customWidth="1"/>
    <col min="11504" max="11504" width="1.77734375" style="181" customWidth="1"/>
    <col min="11505" max="11505" width="6.88671875" style="181" customWidth="1"/>
    <col min="11506" max="11506" width="4.44140625" style="181" customWidth="1"/>
    <col min="11507" max="11507" width="3.6640625" style="181" customWidth="1"/>
    <col min="11508" max="11508" width="0.77734375" style="181" customWidth="1"/>
    <col min="11509" max="11509" width="3.33203125" style="181" customWidth="1"/>
    <col min="11510" max="11510" width="3.6640625" style="181" customWidth="1"/>
    <col min="11511" max="11511" width="3" style="181" customWidth="1"/>
    <col min="11512" max="11512" width="3.6640625" style="181" customWidth="1"/>
    <col min="11513" max="11513" width="3.109375" style="181" customWidth="1"/>
    <col min="11514" max="11514" width="1.88671875" style="181" customWidth="1"/>
    <col min="11515" max="11516" width="2.21875" style="181" customWidth="1"/>
    <col min="11517" max="11517" width="7.21875" style="181" customWidth="1"/>
    <col min="11518" max="11752" width="8.88671875" style="181"/>
    <col min="11753" max="11753" width="2.44140625" style="181" customWidth="1"/>
    <col min="11754" max="11754" width="2.33203125" style="181" customWidth="1"/>
    <col min="11755" max="11755" width="1.109375" style="181" customWidth="1"/>
    <col min="11756" max="11756" width="22.6640625" style="181" customWidth="1"/>
    <col min="11757" max="11757" width="1.21875" style="181" customWidth="1"/>
    <col min="11758" max="11759" width="11.77734375" style="181" customWidth="1"/>
    <col min="11760" max="11760" width="1.77734375" style="181" customWidth="1"/>
    <col min="11761" max="11761" width="6.88671875" style="181" customWidth="1"/>
    <col min="11762" max="11762" width="4.44140625" style="181" customWidth="1"/>
    <col min="11763" max="11763" width="3.6640625" style="181" customWidth="1"/>
    <col min="11764" max="11764" width="0.77734375" style="181" customWidth="1"/>
    <col min="11765" max="11765" width="3.33203125" style="181" customWidth="1"/>
    <col min="11766" max="11766" width="3.6640625" style="181" customWidth="1"/>
    <col min="11767" max="11767" width="3" style="181" customWidth="1"/>
    <col min="11768" max="11768" width="3.6640625" style="181" customWidth="1"/>
    <col min="11769" max="11769" width="3.109375" style="181" customWidth="1"/>
    <col min="11770" max="11770" width="1.88671875" style="181" customWidth="1"/>
    <col min="11771" max="11772" width="2.21875" style="181" customWidth="1"/>
    <col min="11773" max="11773" width="7.21875" style="181" customWidth="1"/>
    <col min="11774" max="12008" width="8.88671875" style="181"/>
    <col min="12009" max="12009" width="2.44140625" style="181" customWidth="1"/>
    <col min="12010" max="12010" width="2.33203125" style="181" customWidth="1"/>
    <col min="12011" max="12011" width="1.109375" style="181" customWidth="1"/>
    <col min="12012" max="12012" width="22.6640625" style="181" customWidth="1"/>
    <col min="12013" max="12013" width="1.21875" style="181" customWidth="1"/>
    <col min="12014" max="12015" width="11.77734375" style="181" customWidth="1"/>
    <col min="12016" max="12016" width="1.77734375" style="181" customWidth="1"/>
    <col min="12017" max="12017" width="6.88671875" style="181" customWidth="1"/>
    <col min="12018" max="12018" width="4.44140625" style="181" customWidth="1"/>
    <col min="12019" max="12019" width="3.6640625" style="181" customWidth="1"/>
    <col min="12020" max="12020" width="0.77734375" style="181" customWidth="1"/>
    <col min="12021" max="12021" width="3.33203125" style="181" customWidth="1"/>
    <col min="12022" max="12022" width="3.6640625" style="181" customWidth="1"/>
    <col min="12023" max="12023" width="3" style="181" customWidth="1"/>
    <col min="12024" max="12024" width="3.6640625" style="181" customWidth="1"/>
    <col min="12025" max="12025" width="3.109375" style="181" customWidth="1"/>
    <col min="12026" max="12026" width="1.88671875" style="181" customWidth="1"/>
    <col min="12027" max="12028" width="2.21875" style="181" customWidth="1"/>
    <col min="12029" max="12029" width="7.21875" style="181" customWidth="1"/>
    <col min="12030" max="12264" width="8.88671875" style="181"/>
    <col min="12265" max="12265" width="2.44140625" style="181" customWidth="1"/>
    <col min="12266" max="12266" width="2.33203125" style="181" customWidth="1"/>
    <col min="12267" max="12267" width="1.109375" style="181" customWidth="1"/>
    <col min="12268" max="12268" width="22.6640625" style="181" customWidth="1"/>
    <col min="12269" max="12269" width="1.21875" style="181" customWidth="1"/>
    <col min="12270" max="12271" width="11.77734375" style="181" customWidth="1"/>
    <col min="12272" max="12272" width="1.77734375" style="181" customWidth="1"/>
    <col min="12273" max="12273" width="6.88671875" style="181" customWidth="1"/>
    <col min="12274" max="12274" width="4.44140625" style="181" customWidth="1"/>
    <col min="12275" max="12275" width="3.6640625" style="181" customWidth="1"/>
    <col min="12276" max="12276" width="0.77734375" style="181" customWidth="1"/>
    <col min="12277" max="12277" width="3.33203125" style="181" customWidth="1"/>
    <col min="12278" max="12278" width="3.6640625" style="181" customWidth="1"/>
    <col min="12279" max="12279" width="3" style="181" customWidth="1"/>
    <col min="12280" max="12280" width="3.6640625" style="181" customWidth="1"/>
    <col min="12281" max="12281" width="3.109375" style="181" customWidth="1"/>
    <col min="12282" max="12282" width="1.88671875" style="181" customWidth="1"/>
    <col min="12283" max="12284" width="2.21875" style="181" customWidth="1"/>
    <col min="12285" max="12285" width="7.21875" style="181" customWidth="1"/>
    <col min="12286" max="12520" width="8.88671875" style="181"/>
    <col min="12521" max="12521" width="2.44140625" style="181" customWidth="1"/>
    <col min="12522" max="12522" width="2.33203125" style="181" customWidth="1"/>
    <col min="12523" max="12523" width="1.109375" style="181" customWidth="1"/>
    <col min="12524" max="12524" width="22.6640625" style="181" customWidth="1"/>
    <col min="12525" max="12525" width="1.21875" style="181" customWidth="1"/>
    <col min="12526" max="12527" width="11.77734375" style="181" customWidth="1"/>
    <col min="12528" max="12528" width="1.77734375" style="181" customWidth="1"/>
    <col min="12529" max="12529" width="6.88671875" style="181" customWidth="1"/>
    <col min="12530" max="12530" width="4.44140625" style="181" customWidth="1"/>
    <col min="12531" max="12531" width="3.6640625" style="181" customWidth="1"/>
    <col min="12532" max="12532" width="0.77734375" style="181" customWidth="1"/>
    <col min="12533" max="12533" width="3.33203125" style="181" customWidth="1"/>
    <col min="12534" max="12534" width="3.6640625" style="181" customWidth="1"/>
    <col min="12535" max="12535" width="3" style="181" customWidth="1"/>
    <col min="12536" max="12536" width="3.6640625" style="181" customWidth="1"/>
    <col min="12537" max="12537" width="3.109375" style="181" customWidth="1"/>
    <col min="12538" max="12538" width="1.88671875" style="181" customWidth="1"/>
    <col min="12539" max="12540" width="2.21875" style="181" customWidth="1"/>
    <col min="12541" max="12541" width="7.21875" style="181" customWidth="1"/>
    <col min="12542" max="12776" width="8.88671875" style="181"/>
    <col min="12777" max="12777" width="2.44140625" style="181" customWidth="1"/>
    <col min="12778" max="12778" width="2.33203125" style="181" customWidth="1"/>
    <col min="12779" max="12779" width="1.109375" style="181" customWidth="1"/>
    <col min="12780" max="12780" width="22.6640625" style="181" customWidth="1"/>
    <col min="12781" max="12781" width="1.21875" style="181" customWidth="1"/>
    <col min="12782" max="12783" width="11.77734375" style="181" customWidth="1"/>
    <col min="12784" max="12784" width="1.77734375" style="181" customWidth="1"/>
    <col min="12785" max="12785" width="6.88671875" style="181" customWidth="1"/>
    <col min="12786" max="12786" width="4.44140625" style="181" customWidth="1"/>
    <col min="12787" max="12787" width="3.6640625" style="181" customWidth="1"/>
    <col min="12788" max="12788" width="0.77734375" style="181" customWidth="1"/>
    <col min="12789" max="12789" width="3.33203125" style="181" customWidth="1"/>
    <col min="12790" max="12790" width="3.6640625" style="181" customWidth="1"/>
    <col min="12791" max="12791" width="3" style="181" customWidth="1"/>
    <col min="12792" max="12792" width="3.6640625" style="181" customWidth="1"/>
    <col min="12793" max="12793" width="3.109375" style="181" customWidth="1"/>
    <col min="12794" max="12794" width="1.88671875" style="181" customWidth="1"/>
    <col min="12795" max="12796" width="2.21875" style="181" customWidth="1"/>
    <col min="12797" max="12797" width="7.21875" style="181" customWidth="1"/>
    <col min="12798" max="13032" width="8.88671875" style="181"/>
    <col min="13033" max="13033" width="2.44140625" style="181" customWidth="1"/>
    <col min="13034" max="13034" width="2.33203125" style="181" customWidth="1"/>
    <col min="13035" max="13035" width="1.109375" style="181" customWidth="1"/>
    <col min="13036" max="13036" width="22.6640625" style="181" customWidth="1"/>
    <col min="13037" max="13037" width="1.21875" style="181" customWidth="1"/>
    <col min="13038" max="13039" width="11.77734375" style="181" customWidth="1"/>
    <col min="13040" max="13040" width="1.77734375" style="181" customWidth="1"/>
    <col min="13041" max="13041" width="6.88671875" style="181" customWidth="1"/>
    <col min="13042" max="13042" width="4.44140625" style="181" customWidth="1"/>
    <col min="13043" max="13043" width="3.6640625" style="181" customWidth="1"/>
    <col min="13044" max="13044" width="0.77734375" style="181" customWidth="1"/>
    <col min="13045" max="13045" width="3.33203125" style="181" customWidth="1"/>
    <col min="13046" max="13046" width="3.6640625" style="181" customWidth="1"/>
    <col min="13047" max="13047" width="3" style="181" customWidth="1"/>
    <col min="13048" max="13048" width="3.6640625" style="181" customWidth="1"/>
    <col min="13049" max="13049" width="3.109375" style="181" customWidth="1"/>
    <col min="13050" max="13050" width="1.88671875" style="181" customWidth="1"/>
    <col min="13051" max="13052" width="2.21875" style="181" customWidth="1"/>
    <col min="13053" max="13053" width="7.21875" style="181" customWidth="1"/>
    <col min="13054" max="13288" width="8.88671875" style="181"/>
    <col min="13289" max="13289" width="2.44140625" style="181" customWidth="1"/>
    <col min="13290" max="13290" width="2.33203125" style="181" customWidth="1"/>
    <col min="13291" max="13291" width="1.109375" style="181" customWidth="1"/>
    <col min="13292" max="13292" width="22.6640625" style="181" customWidth="1"/>
    <col min="13293" max="13293" width="1.21875" style="181" customWidth="1"/>
    <col min="13294" max="13295" width="11.77734375" style="181" customWidth="1"/>
    <col min="13296" max="13296" width="1.77734375" style="181" customWidth="1"/>
    <col min="13297" max="13297" width="6.88671875" style="181" customWidth="1"/>
    <col min="13298" max="13298" width="4.44140625" style="181" customWidth="1"/>
    <col min="13299" max="13299" width="3.6640625" style="181" customWidth="1"/>
    <col min="13300" max="13300" width="0.77734375" style="181" customWidth="1"/>
    <col min="13301" max="13301" width="3.33203125" style="181" customWidth="1"/>
    <col min="13302" max="13302" width="3.6640625" style="181" customWidth="1"/>
    <col min="13303" max="13303" width="3" style="181" customWidth="1"/>
    <col min="13304" max="13304" width="3.6640625" style="181" customWidth="1"/>
    <col min="13305" max="13305" width="3.109375" style="181" customWidth="1"/>
    <col min="13306" max="13306" width="1.88671875" style="181" customWidth="1"/>
    <col min="13307" max="13308" width="2.21875" style="181" customWidth="1"/>
    <col min="13309" max="13309" width="7.21875" style="181" customWidth="1"/>
    <col min="13310" max="13544" width="8.88671875" style="181"/>
    <col min="13545" max="13545" width="2.44140625" style="181" customWidth="1"/>
    <col min="13546" max="13546" width="2.33203125" style="181" customWidth="1"/>
    <col min="13547" max="13547" width="1.109375" style="181" customWidth="1"/>
    <col min="13548" max="13548" width="22.6640625" style="181" customWidth="1"/>
    <col min="13549" max="13549" width="1.21875" style="181" customWidth="1"/>
    <col min="13550" max="13551" width="11.77734375" style="181" customWidth="1"/>
    <col min="13552" max="13552" width="1.77734375" style="181" customWidth="1"/>
    <col min="13553" max="13553" width="6.88671875" style="181" customWidth="1"/>
    <col min="13554" max="13554" width="4.44140625" style="181" customWidth="1"/>
    <col min="13555" max="13555" width="3.6640625" style="181" customWidth="1"/>
    <col min="13556" max="13556" width="0.77734375" style="181" customWidth="1"/>
    <col min="13557" max="13557" width="3.33203125" style="181" customWidth="1"/>
    <col min="13558" max="13558" width="3.6640625" style="181" customWidth="1"/>
    <col min="13559" max="13559" width="3" style="181" customWidth="1"/>
    <col min="13560" max="13560" width="3.6640625" style="181" customWidth="1"/>
    <col min="13561" max="13561" width="3.109375" style="181" customWidth="1"/>
    <col min="13562" max="13562" width="1.88671875" style="181" customWidth="1"/>
    <col min="13563" max="13564" width="2.21875" style="181" customWidth="1"/>
    <col min="13565" max="13565" width="7.21875" style="181" customWidth="1"/>
    <col min="13566" max="13800" width="8.88671875" style="181"/>
    <col min="13801" max="13801" width="2.44140625" style="181" customWidth="1"/>
    <col min="13802" max="13802" width="2.33203125" style="181" customWidth="1"/>
    <col min="13803" max="13803" width="1.109375" style="181" customWidth="1"/>
    <col min="13804" max="13804" width="22.6640625" style="181" customWidth="1"/>
    <col min="13805" max="13805" width="1.21875" style="181" customWidth="1"/>
    <col min="13806" max="13807" width="11.77734375" style="181" customWidth="1"/>
    <col min="13808" max="13808" width="1.77734375" style="181" customWidth="1"/>
    <col min="13809" max="13809" width="6.88671875" style="181" customWidth="1"/>
    <col min="13810" max="13810" width="4.44140625" style="181" customWidth="1"/>
    <col min="13811" max="13811" width="3.6640625" style="181" customWidth="1"/>
    <col min="13812" max="13812" width="0.77734375" style="181" customWidth="1"/>
    <col min="13813" max="13813" width="3.33203125" style="181" customWidth="1"/>
    <col min="13814" max="13814" width="3.6640625" style="181" customWidth="1"/>
    <col min="13815" max="13815" width="3" style="181" customWidth="1"/>
    <col min="13816" max="13816" width="3.6640625" style="181" customWidth="1"/>
    <col min="13817" max="13817" width="3.109375" style="181" customWidth="1"/>
    <col min="13818" max="13818" width="1.88671875" style="181" customWidth="1"/>
    <col min="13819" max="13820" width="2.21875" style="181" customWidth="1"/>
    <col min="13821" max="13821" width="7.21875" style="181" customWidth="1"/>
    <col min="13822" max="14056" width="8.88671875" style="181"/>
    <col min="14057" max="14057" width="2.44140625" style="181" customWidth="1"/>
    <col min="14058" max="14058" width="2.33203125" style="181" customWidth="1"/>
    <col min="14059" max="14059" width="1.109375" style="181" customWidth="1"/>
    <col min="14060" max="14060" width="22.6640625" style="181" customWidth="1"/>
    <col min="14061" max="14061" width="1.21875" style="181" customWidth="1"/>
    <col min="14062" max="14063" width="11.77734375" style="181" customWidth="1"/>
    <col min="14064" max="14064" width="1.77734375" style="181" customWidth="1"/>
    <col min="14065" max="14065" width="6.88671875" style="181" customWidth="1"/>
    <col min="14066" max="14066" width="4.44140625" style="181" customWidth="1"/>
    <col min="14067" max="14067" width="3.6640625" style="181" customWidth="1"/>
    <col min="14068" max="14068" width="0.77734375" style="181" customWidth="1"/>
    <col min="14069" max="14069" width="3.33203125" style="181" customWidth="1"/>
    <col min="14070" max="14070" width="3.6640625" style="181" customWidth="1"/>
    <col min="14071" max="14071" width="3" style="181" customWidth="1"/>
    <col min="14072" max="14072" width="3.6640625" style="181" customWidth="1"/>
    <col min="14073" max="14073" width="3.109375" style="181" customWidth="1"/>
    <col min="14074" max="14074" width="1.88671875" style="181" customWidth="1"/>
    <col min="14075" max="14076" width="2.21875" style="181" customWidth="1"/>
    <col min="14077" max="14077" width="7.21875" style="181" customWidth="1"/>
    <col min="14078" max="14312" width="8.88671875" style="181"/>
    <col min="14313" max="14313" width="2.44140625" style="181" customWidth="1"/>
    <col min="14314" max="14314" width="2.33203125" style="181" customWidth="1"/>
    <col min="14315" max="14315" width="1.109375" style="181" customWidth="1"/>
    <col min="14316" max="14316" width="22.6640625" style="181" customWidth="1"/>
    <col min="14317" max="14317" width="1.21875" style="181" customWidth="1"/>
    <col min="14318" max="14319" width="11.77734375" style="181" customWidth="1"/>
    <col min="14320" max="14320" width="1.77734375" style="181" customWidth="1"/>
    <col min="14321" max="14321" width="6.88671875" style="181" customWidth="1"/>
    <col min="14322" max="14322" width="4.44140625" style="181" customWidth="1"/>
    <col min="14323" max="14323" width="3.6640625" style="181" customWidth="1"/>
    <col min="14324" max="14324" width="0.77734375" style="181" customWidth="1"/>
    <col min="14325" max="14325" width="3.33203125" style="181" customWidth="1"/>
    <col min="14326" max="14326" width="3.6640625" style="181" customWidth="1"/>
    <col min="14327" max="14327" width="3" style="181" customWidth="1"/>
    <col min="14328" max="14328" width="3.6640625" style="181" customWidth="1"/>
    <col min="14329" max="14329" width="3.109375" style="181" customWidth="1"/>
    <col min="14330" max="14330" width="1.88671875" style="181" customWidth="1"/>
    <col min="14331" max="14332" width="2.21875" style="181" customWidth="1"/>
    <col min="14333" max="14333" width="7.21875" style="181" customWidth="1"/>
    <col min="14334" max="14568" width="8.88671875" style="181"/>
    <col min="14569" max="14569" width="2.44140625" style="181" customWidth="1"/>
    <col min="14570" max="14570" width="2.33203125" style="181" customWidth="1"/>
    <col min="14571" max="14571" width="1.109375" style="181" customWidth="1"/>
    <col min="14572" max="14572" width="22.6640625" style="181" customWidth="1"/>
    <col min="14573" max="14573" width="1.21875" style="181" customWidth="1"/>
    <col min="14574" max="14575" width="11.77734375" style="181" customWidth="1"/>
    <col min="14576" max="14576" width="1.77734375" style="181" customWidth="1"/>
    <col min="14577" max="14577" width="6.88671875" style="181" customWidth="1"/>
    <col min="14578" max="14578" width="4.44140625" style="181" customWidth="1"/>
    <col min="14579" max="14579" width="3.6640625" style="181" customWidth="1"/>
    <col min="14580" max="14580" width="0.77734375" style="181" customWidth="1"/>
    <col min="14581" max="14581" width="3.33203125" style="181" customWidth="1"/>
    <col min="14582" max="14582" width="3.6640625" style="181" customWidth="1"/>
    <col min="14583" max="14583" width="3" style="181" customWidth="1"/>
    <col min="14584" max="14584" width="3.6640625" style="181" customWidth="1"/>
    <col min="14585" max="14585" width="3.109375" style="181" customWidth="1"/>
    <col min="14586" max="14586" width="1.88671875" style="181" customWidth="1"/>
    <col min="14587" max="14588" width="2.21875" style="181" customWidth="1"/>
    <col min="14589" max="14589" width="7.21875" style="181" customWidth="1"/>
    <col min="14590" max="14824" width="8.88671875" style="181"/>
    <col min="14825" max="14825" width="2.44140625" style="181" customWidth="1"/>
    <col min="14826" max="14826" width="2.33203125" style="181" customWidth="1"/>
    <col min="14827" max="14827" width="1.109375" style="181" customWidth="1"/>
    <col min="14828" max="14828" width="22.6640625" style="181" customWidth="1"/>
    <col min="14829" max="14829" width="1.21875" style="181" customWidth="1"/>
    <col min="14830" max="14831" width="11.77734375" style="181" customWidth="1"/>
    <col min="14832" max="14832" width="1.77734375" style="181" customWidth="1"/>
    <col min="14833" max="14833" width="6.88671875" style="181" customWidth="1"/>
    <col min="14834" max="14834" width="4.44140625" style="181" customWidth="1"/>
    <col min="14835" max="14835" width="3.6640625" style="181" customWidth="1"/>
    <col min="14836" max="14836" width="0.77734375" style="181" customWidth="1"/>
    <col min="14837" max="14837" width="3.33203125" style="181" customWidth="1"/>
    <col min="14838" max="14838" width="3.6640625" style="181" customWidth="1"/>
    <col min="14839" max="14839" width="3" style="181" customWidth="1"/>
    <col min="14840" max="14840" width="3.6640625" style="181" customWidth="1"/>
    <col min="14841" max="14841" width="3.109375" style="181" customWidth="1"/>
    <col min="14842" max="14842" width="1.88671875" style="181" customWidth="1"/>
    <col min="14843" max="14844" width="2.21875" style="181" customWidth="1"/>
    <col min="14845" max="14845" width="7.21875" style="181" customWidth="1"/>
    <col min="14846" max="15080" width="8.88671875" style="181"/>
    <col min="15081" max="15081" width="2.44140625" style="181" customWidth="1"/>
    <col min="15082" max="15082" width="2.33203125" style="181" customWidth="1"/>
    <col min="15083" max="15083" width="1.109375" style="181" customWidth="1"/>
    <col min="15084" max="15084" width="22.6640625" style="181" customWidth="1"/>
    <col min="15085" max="15085" width="1.21875" style="181" customWidth="1"/>
    <col min="15086" max="15087" width="11.77734375" style="181" customWidth="1"/>
    <col min="15088" max="15088" width="1.77734375" style="181" customWidth="1"/>
    <col min="15089" max="15089" width="6.88671875" style="181" customWidth="1"/>
    <col min="15090" max="15090" width="4.44140625" style="181" customWidth="1"/>
    <col min="15091" max="15091" width="3.6640625" style="181" customWidth="1"/>
    <col min="15092" max="15092" width="0.77734375" style="181" customWidth="1"/>
    <col min="15093" max="15093" width="3.33203125" style="181" customWidth="1"/>
    <col min="15094" max="15094" width="3.6640625" style="181" customWidth="1"/>
    <col min="15095" max="15095" width="3" style="181" customWidth="1"/>
    <col min="15096" max="15096" width="3.6640625" style="181" customWidth="1"/>
    <col min="15097" max="15097" width="3.109375" style="181" customWidth="1"/>
    <col min="15098" max="15098" width="1.88671875" style="181" customWidth="1"/>
    <col min="15099" max="15100" width="2.21875" style="181" customWidth="1"/>
    <col min="15101" max="15101" width="7.21875" style="181" customWidth="1"/>
    <col min="15102" max="15336" width="8.88671875" style="181"/>
    <col min="15337" max="15337" width="2.44140625" style="181" customWidth="1"/>
    <col min="15338" max="15338" width="2.33203125" style="181" customWidth="1"/>
    <col min="15339" max="15339" width="1.109375" style="181" customWidth="1"/>
    <col min="15340" max="15340" width="22.6640625" style="181" customWidth="1"/>
    <col min="15341" max="15341" width="1.21875" style="181" customWidth="1"/>
    <col min="15342" max="15343" width="11.77734375" style="181" customWidth="1"/>
    <col min="15344" max="15344" width="1.77734375" style="181" customWidth="1"/>
    <col min="15345" max="15345" width="6.88671875" style="181" customWidth="1"/>
    <col min="15346" max="15346" width="4.44140625" style="181" customWidth="1"/>
    <col min="15347" max="15347" width="3.6640625" style="181" customWidth="1"/>
    <col min="15348" max="15348" width="0.77734375" style="181" customWidth="1"/>
    <col min="15349" max="15349" width="3.33203125" style="181" customWidth="1"/>
    <col min="15350" max="15350" width="3.6640625" style="181" customWidth="1"/>
    <col min="15351" max="15351" width="3" style="181" customWidth="1"/>
    <col min="15352" max="15352" width="3.6640625" style="181" customWidth="1"/>
    <col min="15353" max="15353" width="3.109375" style="181" customWidth="1"/>
    <col min="15354" max="15354" width="1.88671875" style="181" customWidth="1"/>
    <col min="15355" max="15356" width="2.21875" style="181" customWidth="1"/>
    <col min="15357" max="15357" width="7.21875" style="181" customWidth="1"/>
    <col min="15358" max="15592" width="8.88671875" style="181"/>
    <col min="15593" max="15593" width="2.44140625" style="181" customWidth="1"/>
    <col min="15594" max="15594" width="2.33203125" style="181" customWidth="1"/>
    <col min="15595" max="15595" width="1.109375" style="181" customWidth="1"/>
    <col min="15596" max="15596" width="22.6640625" style="181" customWidth="1"/>
    <col min="15597" max="15597" width="1.21875" style="181" customWidth="1"/>
    <col min="15598" max="15599" width="11.77734375" style="181" customWidth="1"/>
    <col min="15600" max="15600" width="1.77734375" style="181" customWidth="1"/>
    <col min="15601" max="15601" width="6.88671875" style="181" customWidth="1"/>
    <col min="15602" max="15602" width="4.44140625" style="181" customWidth="1"/>
    <col min="15603" max="15603" width="3.6640625" style="181" customWidth="1"/>
    <col min="15604" max="15604" width="0.77734375" style="181" customWidth="1"/>
    <col min="15605" max="15605" width="3.33203125" style="181" customWidth="1"/>
    <col min="15606" max="15606" width="3.6640625" style="181" customWidth="1"/>
    <col min="15607" max="15607" width="3" style="181" customWidth="1"/>
    <col min="15608" max="15608" width="3.6640625" style="181" customWidth="1"/>
    <col min="15609" max="15609" width="3.109375" style="181" customWidth="1"/>
    <col min="15610" max="15610" width="1.88671875" style="181" customWidth="1"/>
    <col min="15611" max="15612" width="2.21875" style="181" customWidth="1"/>
    <col min="15613" max="15613" width="7.21875" style="181" customWidth="1"/>
    <col min="15614" max="15848" width="8.88671875" style="181"/>
    <col min="15849" max="15849" width="2.44140625" style="181" customWidth="1"/>
    <col min="15850" max="15850" width="2.33203125" style="181" customWidth="1"/>
    <col min="15851" max="15851" width="1.109375" style="181" customWidth="1"/>
    <col min="15852" max="15852" width="22.6640625" style="181" customWidth="1"/>
    <col min="15853" max="15853" width="1.21875" style="181" customWidth="1"/>
    <col min="15854" max="15855" width="11.77734375" style="181" customWidth="1"/>
    <col min="15856" max="15856" width="1.77734375" style="181" customWidth="1"/>
    <col min="15857" max="15857" width="6.88671875" style="181" customWidth="1"/>
    <col min="15858" max="15858" width="4.44140625" style="181" customWidth="1"/>
    <col min="15859" max="15859" width="3.6640625" style="181" customWidth="1"/>
    <col min="15860" max="15860" width="0.77734375" style="181" customWidth="1"/>
    <col min="15861" max="15861" width="3.33203125" style="181" customWidth="1"/>
    <col min="15862" max="15862" width="3.6640625" style="181" customWidth="1"/>
    <col min="15863" max="15863" width="3" style="181" customWidth="1"/>
    <col min="15864" max="15864" width="3.6640625" style="181" customWidth="1"/>
    <col min="15865" max="15865" width="3.109375" style="181" customWidth="1"/>
    <col min="15866" max="15866" width="1.88671875" style="181" customWidth="1"/>
    <col min="15867" max="15868" width="2.21875" style="181" customWidth="1"/>
    <col min="15869" max="15869" width="7.21875" style="181" customWidth="1"/>
    <col min="15870" max="16104" width="8.88671875" style="181"/>
    <col min="16105" max="16105" width="2.44140625" style="181" customWidth="1"/>
    <col min="16106" max="16106" width="2.33203125" style="181" customWidth="1"/>
    <col min="16107" max="16107" width="1.109375" style="181" customWidth="1"/>
    <col min="16108" max="16108" width="22.6640625" style="181" customWidth="1"/>
    <col min="16109" max="16109" width="1.21875" style="181" customWidth="1"/>
    <col min="16110" max="16111" width="11.77734375" style="181" customWidth="1"/>
    <col min="16112" max="16112" width="1.77734375" style="181" customWidth="1"/>
    <col min="16113" max="16113" width="6.88671875" style="181" customWidth="1"/>
    <col min="16114" max="16114" width="4.44140625" style="181" customWidth="1"/>
    <col min="16115" max="16115" width="3.6640625" style="181" customWidth="1"/>
    <col min="16116" max="16116" width="0.77734375" style="181" customWidth="1"/>
    <col min="16117" max="16117" width="3.33203125" style="181" customWidth="1"/>
    <col min="16118" max="16118" width="3.6640625" style="181" customWidth="1"/>
    <col min="16119" max="16119" width="3" style="181" customWidth="1"/>
    <col min="16120" max="16120" width="3.6640625" style="181" customWidth="1"/>
    <col min="16121" max="16121" width="3.109375" style="181" customWidth="1"/>
    <col min="16122" max="16122" width="1.88671875" style="181" customWidth="1"/>
    <col min="16123" max="16124" width="2.21875" style="181" customWidth="1"/>
    <col min="16125" max="16125" width="7.21875" style="181" customWidth="1"/>
    <col min="16126" max="16326" width="8.88671875" style="181"/>
    <col min="16327" max="16384" width="8.88671875" style="181" customWidth="1"/>
  </cols>
  <sheetData>
    <row r="1" spans="2:27" ht="20.25" customHeight="1">
      <c r="B1" s="184"/>
      <c r="C1" s="181" t="s">
        <v>2612</v>
      </c>
    </row>
    <row r="2" spans="2:27" ht="12" customHeight="1">
      <c r="S2" s="188"/>
      <c r="T2" s="188"/>
      <c r="X2" s="188"/>
    </row>
    <row r="3" spans="2:27">
      <c r="R3" s="1079"/>
      <c r="S3" s="1080"/>
      <c r="T3" s="190" t="s">
        <v>2272</v>
      </c>
      <c r="U3" s="567"/>
      <c r="V3" s="190" t="s">
        <v>2273</v>
      </c>
      <c r="W3" s="567"/>
      <c r="X3" s="233" t="s">
        <v>2274</v>
      </c>
    </row>
    <row r="4" spans="2:27" ht="10.5" customHeight="1">
      <c r="T4" s="191"/>
      <c r="U4" s="191"/>
      <c r="V4" s="191"/>
      <c r="W4" s="191"/>
      <c r="X4" s="191"/>
    </row>
    <row r="5" spans="2:27" ht="15.45" customHeight="1">
      <c r="C5" s="181" t="s">
        <v>2275</v>
      </c>
    </row>
    <row r="6" spans="2:27" ht="15.45" customHeight="1">
      <c r="C6" s="181" t="s">
        <v>2307</v>
      </c>
    </row>
    <row r="7" spans="2:27" ht="7.5" customHeight="1">
      <c r="E7" s="184"/>
      <c r="F7" s="184"/>
      <c r="G7" s="184"/>
      <c r="H7" s="184"/>
      <c r="I7" s="184"/>
      <c r="J7" s="184"/>
    </row>
    <row r="8" spans="2:27" ht="1.05" customHeight="1">
      <c r="D8" s="184"/>
      <c r="E8" s="184"/>
      <c r="F8" s="184"/>
      <c r="G8" s="184"/>
      <c r="H8" s="184"/>
      <c r="I8" s="184"/>
      <c r="J8" s="184"/>
      <c r="R8" s="186"/>
      <c r="S8" s="186"/>
      <c r="T8" s="186"/>
      <c r="Z8" s="181"/>
      <c r="AA8" s="181"/>
    </row>
    <row r="9" spans="2:27">
      <c r="N9" s="184" t="s">
        <v>2276</v>
      </c>
      <c r="P9" s="184"/>
      <c r="Q9" s="184"/>
      <c r="R9" s="192"/>
      <c r="S9" s="192"/>
      <c r="T9" s="192"/>
      <c r="U9" s="192"/>
      <c r="V9" s="192"/>
      <c r="W9" s="192"/>
      <c r="X9" s="192"/>
    </row>
    <row r="10" spans="2:27" ht="20.25" customHeight="1">
      <c r="N10" s="1145" t="s">
        <v>2332</v>
      </c>
      <c r="O10" s="1220"/>
      <c r="P10" s="1112"/>
      <c r="Q10" s="1113"/>
      <c r="R10" s="1113"/>
      <c r="S10" s="1113"/>
      <c r="T10" s="1113"/>
      <c r="U10" s="1113"/>
      <c r="V10" s="1113"/>
      <c r="W10" s="1113"/>
      <c r="X10" s="1113"/>
    </row>
    <row r="11" spans="2:27" ht="2.25" customHeight="1">
      <c r="N11" s="216"/>
      <c r="O11" s="215"/>
      <c r="P11" s="133"/>
      <c r="Q11" s="133"/>
      <c r="R11" s="133"/>
      <c r="S11" s="133"/>
      <c r="T11" s="133"/>
      <c r="U11" s="133"/>
      <c r="V11" s="133"/>
      <c r="W11" s="133"/>
      <c r="X11" s="133"/>
    </row>
    <row r="12" spans="2:27" ht="20.25" customHeight="1">
      <c r="N12" s="1145" t="s">
        <v>2278</v>
      </c>
      <c r="O12" s="1220"/>
      <c r="P12" s="1112"/>
      <c r="Q12" s="1113"/>
      <c r="R12" s="1113"/>
      <c r="S12" s="1113"/>
      <c r="T12" s="1113"/>
      <c r="U12" s="1113"/>
      <c r="V12" s="1113"/>
      <c r="W12" s="1113"/>
      <c r="X12" s="1113"/>
    </row>
    <row r="13" spans="2:27" ht="2.25" customHeight="1">
      <c r="N13" s="216"/>
      <c r="O13" s="215"/>
      <c r="P13" s="133"/>
      <c r="Q13" s="133"/>
      <c r="R13" s="133"/>
      <c r="S13" s="133"/>
      <c r="T13" s="133"/>
      <c r="U13" s="133"/>
      <c r="V13" s="133"/>
      <c r="W13" s="133"/>
      <c r="X13" s="133"/>
    </row>
    <row r="14" spans="2:27" ht="22.5" customHeight="1">
      <c r="N14" s="1186" t="s">
        <v>2219</v>
      </c>
      <c r="O14" s="1219"/>
      <c r="P14" s="1112"/>
      <c r="Q14" s="1113"/>
      <c r="R14" s="1113"/>
      <c r="S14" s="1113"/>
      <c r="T14" s="1112"/>
      <c r="U14" s="1113"/>
      <c r="V14" s="1113"/>
      <c r="W14" s="1113"/>
      <c r="X14" s="1113"/>
    </row>
    <row r="15" spans="2:27" ht="6.45" customHeight="1">
      <c r="N15" s="216"/>
      <c r="O15" s="215"/>
      <c r="P15" s="217"/>
      <c r="Q15" s="217"/>
      <c r="R15" s="217"/>
      <c r="S15" s="217"/>
      <c r="T15" s="217"/>
      <c r="U15" s="217"/>
      <c r="V15" s="217"/>
      <c r="W15" s="217"/>
      <c r="X15" s="217"/>
    </row>
    <row r="16" spans="2:27" hidden="1" outlineLevel="1">
      <c r="N16" s="216" t="s">
        <v>2308</v>
      </c>
      <c r="O16" s="216"/>
      <c r="P16" s="215"/>
      <c r="Q16" s="215"/>
      <c r="R16" s="217"/>
      <c r="S16" s="217"/>
      <c r="T16" s="217"/>
      <c r="U16" s="217"/>
      <c r="V16" s="217"/>
      <c r="W16" s="217"/>
      <c r="X16" s="217"/>
    </row>
    <row r="17" spans="14:26" ht="3" hidden="1" customHeight="1" outlineLevel="1">
      <c r="N17" s="216"/>
      <c r="O17" s="215"/>
      <c r="P17" s="133"/>
      <c r="Q17" s="133"/>
      <c r="R17" s="133"/>
      <c r="S17" s="133"/>
      <c r="T17" s="133"/>
      <c r="U17" s="133"/>
      <c r="V17" s="133"/>
      <c r="W17" s="133"/>
      <c r="X17" s="133"/>
    </row>
    <row r="18" spans="14:26" ht="20.25" hidden="1" customHeight="1" outlineLevel="1">
      <c r="N18" s="1145" t="s">
        <v>2278</v>
      </c>
      <c r="O18" s="1145"/>
      <c r="P18" s="1112"/>
      <c r="Q18" s="1113"/>
      <c r="R18" s="1113"/>
      <c r="S18" s="1113"/>
      <c r="T18" s="1113"/>
      <c r="U18" s="1113"/>
      <c r="V18" s="1113"/>
      <c r="W18" s="1113"/>
      <c r="X18" s="1113"/>
    </row>
    <row r="19" spans="14:26" ht="3" hidden="1" customHeight="1" outlineLevel="1">
      <c r="N19" s="216"/>
      <c r="O19" s="215"/>
      <c r="P19" s="133"/>
      <c r="Q19" s="133"/>
      <c r="R19" s="133"/>
      <c r="S19" s="133"/>
      <c r="T19" s="133"/>
      <c r="U19" s="133"/>
      <c r="V19" s="133"/>
      <c r="W19" s="133"/>
      <c r="X19" s="133"/>
    </row>
    <row r="20" spans="14:26" ht="22.5" hidden="1" customHeight="1" outlineLevel="1">
      <c r="N20" s="1186" t="s">
        <v>2219</v>
      </c>
      <c r="O20" s="1186"/>
      <c r="P20" s="1112"/>
      <c r="Q20" s="1113"/>
      <c r="R20" s="1113"/>
      <c r="S20" s="1113"/>
      <c r="T20" s="1112"/>
      <c r="U20" s="1113"/>
      <c r="V20" s="1113"/>
      <c r="W20" s="1113"/>
      <c r="X20" s="1113"/>
    </row>
    <row r="21" spans="14:26" ht="4.5" hidden="1" customHeight="1" collapsed="1">
      <c r="N21" s="216"/>
      <c r="O21" s="215"/>
      <c r="P21" s="217"/>
      <c r="Q21" s="217"/>
      <c r="R21" s="217"/>
      <c r="S21" s="217"/>
      <c r="T21" s="217"/>
      <c r="U21" s="217"/>
      <c r="V21" s="217"/>
      <c r="W21" s="217"/>
      <c r="X21" s="217"/>
    </row>
    <row r="22" spans="14:26" hidden="1" outlineLevel="1">
      <c r="N22" s="216" t="s">
        <v>2308</v>
      </c>
      <c r="O22" s="216"/>
      <c r="P22" s="215"/>
      <c r="Q22" s="215"/>
      <c r="R22" s="217"/>
      <c r="S22" s="217"/>
      <c r="T22" s="217"/>
      <c r="U22" s="217"/>
      <c r="V22" s="217"/>
      <c r="W22" s="217"/>
      <c r="X22" s="217"/>
    </row>
    <row r="23" spans="14:26" ht="3" hidden="1" customHeight="1" outlineLevel="1">
      <c r="N23" s="216"/>
      <c r="O23" s="215"/>
      <c r="P23" s="133"/>
      <c r="Q23" s="133"/>
      <c r="R23" s="133"/>
      <c r="S23" s="133"/>
      <c r="T23" s="133"/>
      <c r="U23" s="133"/>
      <c r="V23" s="133"/>
      <c r="W23" s="133"/>
      <c r="X23" s="133"/>
    </row>
    <row r="24" spans="14:26" ht="20.25" hidden="1" customHeight="1" outlineLevel="1">
      <c r="N24" s="1145" t="s">
        <v>2278</v>
      </c>
      <c r="O24" s="1145"/>
      <c r="P24" s="1112"/>
      <c r="Q24" s="1113"/>
      <c r="R24" s="1113"/>
      <c r="S24" s="1113"/>
      <c r="T24" s="1113"/>
      <c r="U24" s="1113"/>
      <c r="V24" s="1113"/>
      <c r="W24" s="1113"/>
      <c r="X24" s="1113"/>
    </row>
    <row r="25" spans="14:26" ht="3" hidden="1" customHeight="1" outlineLevel="1">
      <c r="N25" s="216"/>
      <c r="O25" s="215"/>
      <c r="P25" s="133"/>
      <c r="Q25" s="133"/>
      <c r="R25" s="133"/>
      <c r="S25" s="133"/>
      <c r="T25" s="133"/>
      <c r="U25" s="133"/>
      <c r="V25" s="133"/>
      <c r="W25" s="133"/>
      <c r="X25" s="133"/>
    </row>
    <row r="26" spans="14:26" ht="22.5" hidden="1" customHeight="1" outlineLevel="1">
      <c r="N26" s="1186" t="s">
        <v>2219</v>
      </c>
      <c r="O26" s="1186"/>
      <c r="P26" s="1112"/>
      <c r="Q26" s="1113"/>
      <c r="R26" s="1113"/>
      <c r="S26" s="1113"/>
      <c r="T26" s="1112"/>
      <c r="U26" s="1113"/>
      <c r="V26" s="1113"/>
      <c r="W26" s="1113"/>
      <c r="X26" s="1113"/>
    </row>
    <row r="27" spans="14:26" ht="4.5" customHeight="1" collapsed="1">
      <c r="N27" s="216"/>
      <c r="O27" s="215"/>
      <c r="P27" s="217"/>
      <c r="Q27" s="217"/>
      <c r="R27" s="217"/>
      <c r="S27" s="217"/>
      <c r="T27" s="217"/>
      <c r="U27" s="217"/>
      <c r="V27" s="217"/>
      <c r="W27" s="217"/>
      <c r="X27" s="217"/>
    </row>
    <row r="28" spans="14:26" ht="15.45" customHeight="1">
      <c r="N28" s="216" t="s">
        <v>2200</v>
      </c>
      <c r="O28" s="216"/>
      <c r="P28" s="215"/>
      <c r="Q28" s="215"/>
      <c r="R28" s="217"/>
      <c r="S28" s="217"/>
      <c r="T28" s="217"/>
      <c r="U28" s="217"/>
      <c r="V28" s="217"/>
      <c r="W28" s="217"/>
      <c r="X28" s="217"/>
      <c r="Y28" s="218"/>
      <c r="Z28" s="181"/>
    </row>
    <row r="29" spans="14:26" ht="2.4" customHeight="1">
      <c r="N29" s="216"/>
      <c r="O29" s="215"/>
      <c r="P29" s="133"/>
      <c r="Q29" s="133"/>
      <c r="R29" s="133"/>
      <c r="S29" s="133"/>
      <c r="T29" s="133"/>
      <c r="U29" s="133"/>
      <c r="V29" s="133"/>
      <c r="W29" s="133"/>
      <c r="X29" s="133"/>
      <c r="Y29" s="192"/>
      <c r="Z29" s="181"/>
    </row>
    <row r="30" spans="14:26" ht="24" customHeight="1">
      <c r="N30" s="1145" t="s">
        <v>2278</v>
      </c>
      <c r="O30" s="1145"/>
      <c r="P30" s="1112"/>
      <c r="Q30" s="1113"/>
      <c r="R30" s="1113"/>
      <c r="S30" s="1113"/>
      <c r="T30" s="1113"/>
      <c r="U30" s="1113"/>
      <c r="V30" s="1113"/>
      <c r="W30" s="1113"/>
      <c r="X30" s="1113"/>
      <c r="Z30" s="181"/>
    </row>
    <row r="31" spans="14:26" ht="2.4" customHeight="1">
      <c r="N31" s="216"/>
      <c r="O31" s="215"/>
      <c r="P31" s="133"/>
      <c r="Q31" s="133"/>
      <c r="R31" s="133"/>
      <c r="S31" s="133"/>
      <c r="T31" s="133"/>
      <c r="U31" s="133"/>
      <c r="V31" s="133"/>
      <c r="W31" s="133"/>
      <c r="X31" s="133"/>
      <c r="Z31" s="181"/>
    </row>
    <row r="32" spans="14:26" ht="24" customHeight="1">
      <c r="N32" s="1186" t="s">
        <v>2219</v>
      </c>
      <c r="O32" s="1186"/>
      <c r="P32" s="1112"/>
      <c r="Q32" s="1113"/>
      <c r="R32" s="1113"/>
      <c r="S32" s="1113"/>
      <c r="T32" s="1112"/>
      <c r="U32" s="1113"/>
      <c r="V32" s="1113"/>
      <c r="W32" s="1113"/>
      <c r="X32" s="1113"/>
      <c r="Z32" s="181"/>
    </row>
    <row r="33" spans="3:27" ht="10.5" customHeight="1">
      <c r="S33" s="186"/>
      <c r="T33" s="186"/>
    </row>
    <row r="34" spans="3:27" ht="1.05" customHeight="1">
      <c r="K34" s="181" t="e">
        <f>第15号様式!L4=#REF!</f>
        <v>#REF!</v>
      </c>
    </row>
    <row r="35" spans="3:27" ht="25.8">
      <c r="C35" s="1177" t="s">
        <v>2344</v>
      </c>
      <c r="D35" s="1177"/>
      <c r="E35" s="1177"/>
      <c r="F35" s="1177"/>
      <c r="G35" s="1177"/>
      <c r="H35" s="1177"/>
      <c r="I35" s="1177"/>
      <c r="J35" s="1177"/>
      <c r="K35" s="1177"/>
      <c r="L35" s="1177"/>
      <c r="M35" s="1177"/>
      <c r="N35" s="1177"/>
      <c r="O35" s="1177"/>
      <c r="P35" s="1177"/>
      <c r="Q35" s="1177"/>
      <c r="R35" s="1177"/>
      <c r="S35" s="1177"/>
      <c r="T35" s="1177"/>
      <c r="U35" s="1177"/>
      <c r="V35" s="1177"/>
      <c r="W35" s="1177"/>
      <c r="X35" s="1177"/>
    </row>
    <row r="36" spans="3:27" ht="9.4499999999999993" customHeight="1"/>
    <row r="37" spans="3:27" ht="18" customHeight="1">
      <c r="D37" s="1187"/>
      <c r="E37" s="1188"/>
      <c r="F37" s="190" t="s">
        <v>2272</v>
      </c>
      <c r="G37" s="221"/>
      <c r="H37" s="190" t="s">
        <v>2273</v>
      </c>
      <c r="I37" s="221"/>
      <c r="J37" s="1189" t="s">
        <v>2279</v>
      </c>
      <c r="K37" s="1189"/>
      <c r="L37" s="222"/>
      <c r="M37" s="1179" t="s">
        <v>2280</v>
      </c>
      <c r="N37" s="1179"/>
      <c r="O37" s="1179"/>
      <c r="P37" s="1187"/>
      <c r="Q37" s="1187"/>
      <c r="R37" s="1190" t="s">
        <v>2345</v>
      </c>
      <c r="S37" s="1190"/>
      <c r="T37" s="1190"/>
      <c r="U37" s="1190"/>
      <c r="V37" s="1190"/>
      <c r="W37" s="1190"/>
      <c r="X37" s="1190"/>
      <c r="Y37" s="1190"/>
      <c r="Z37" s="181"/>
    </row>
    <row r="38" spans="3:27" ht="39" customHeight="1">
      <c r="C38" s="1169" t="s">
        <v>2681</v>
      </c>
      <c r="D38" s="1169"/>
      <c r="E38" s="1169"/>
      <c r="F38" s="1169"/>
      <c r="G38" s="1169"/>
      <c r="H38" s="1169"/>
      <c r="I38" s="1169"/>
      <c r="J38" s="1169"/>
      <c r="K38" s="1169"/>
      <c r="L38" s="1169"/>
      <c r="M38" s="1169"/>
      <c r="N38" s="1169"/>
      <c r="O38" s="1169"/>
      <c r="P38" s="1169"/>
      <c r="Q38" s="1169"/>
      <c r="R38" s="1169"/>
      <c r="S38" s="1169"/>
      <c r="T38" s="1169"/>
      <c r="U38" s="1169"/>
      <c r="V38" s="1169"/>
      <c r="W38" s="1169"/>
      <c r="X38" s="1169"/>
    </row>
    <row r="39" spans="3:27" ht="16.5" customHeight="1">
      <c r="C39" s="1170" t="s">
        <v>2282</v>
      </c>
      <c r="D39" s="1170"/>
      <c r="E39" s="1170"/>
      <c r="F39" s="1170"/>
      <c r="G39" s="1170"/>
      <c r="H39" s="1170"/>
      <c r="I39" s="1170"/>
      <c r="J39" s="1170"/>
      <c r="K39" s="1170"/>
      <c r="L39" s="1170"/>
      <c r="M39" s="1170"/>
      <c r="N39" s="1170"/>
      <c r="O39" s="1170"/>
      <c r="P39" s="1170"/>
      <c r="Q39" s="1170"/>
      <c r="R39" s="1170"/>
      <c r="S39" s="1170"/>
      <c r="T39" s="1170"/>
      <c r="U39" s="1170"/>
      <c r="V39" s="1170"/>
      <c r="W39" s="1170"/>
      <c r="X39" s="1170"/>
    </row>
    <row r="40" spans="3:27" ht="22.5" customHeight="1">
      <c r="C40" s="1180" t="s">
        <v>2611</v>
      </c>
      <c r="D40" s="1181"/>
      <c r="E40" s="1181"/>
      <c r="F40" s="1181"/>
      <c r="G40" s="1181"/>
      <c r="H40" s="1181"/>
      <c r="I40" s="1181"/>
      <c r="J40" s="1181"/>
      <c r="K40" s="1182"/>
      <c r="L40" s="1195"/>
      <c r="M40" s="1196"/>
      <c r="N40" s="1196"/>
      <c r="O40" s="1196"/>
      <c r="P40" s="1196"/>
      <c r="Q40" s="1196"/>
      <c r="R40" s="1195"/>
      <c r="S40" s="1196"/>
      <c r="T40" s="1196"/>
      <c r="U40" s="1196"/>
      <c r="V40" s="1196"/>
      <c r="W40" s="1195"/>
      <c r="X40" s="1218"/>
      <c r="AA40" s="181"/>
    </row>
    <row r="41" spans="3:27" ht="18" customHeight="1">
      <c r="C41" s="1180" t="s">
        <v>2583</v>
      </c>
      <c r="D41" s="1181"/>
      <c r="E41" s="1181"/>
      <c r="F41" s="1181"/>
      <c r="G41" s="1181"/>
      <c r="H41" s="1181"/>
      <c r="I41" s="1181"/>
      <c r="J41" s="1181"/>
      <c r="K41" s="1182"/>
      <c r="L41" s="211"/>
      <c r="M41" s="1191"/>
      <c r="N41" s="1191"/>
      <c r="O41" s="1191"/>
      <c r="P41" s="1192"/>
      <c r="Q41" s="212"/>
      <c r="R41" s="212"/>
      <c r="S41" s="212"/>
      <c r="T41" s="212"/>
      <c r="U41" s="212"/>
      <c r="V41" s="212"/>
      <c r="W41" s="212"/>
      <c r="X41" s="277"/>
      <c r="AA41" s="181"/>
    </row>
    <row r="42" spans="3:27" ht="24" customHeight="1">
      <c r="C42" s="1208" t="s">
        <v>2389</v>
      </c>
      <c r="D42" s="1209"/>
      <c r="E42" s="1210"/>
      <c r="F42" s="1180" t="s">
        <v>2388</v>
      </c>
      <c r="G42" s="1181"/>
      <c r="H42" s="1181"/>
      <c r="I42" s="1181"/>
      <c r="J42" s="1181"/>
      <c r="K42" s="1182"/>
      <c r="L42" s="1183"/>
      <c r="M42" s="1184"/>
      <c r="N42" s="1184"/>
      <c r="O42" s="1184"/>
      <c r="P42" s="1184"/>
      <c r="Q42" s="1184"/>
      <c r="R42" s="1184"/>
      <c r="S42" s="1184"/>
      <c r="T42" s="1184"/>
      <c r="U42" s="1184"/>
      <c r="V42" s="1184"/>
      <c r="W42" s="1184"/>
      <c r="X42" s="1185"/>
      <c r="Y42" s="239"/>
    </row>
    <row r="43" spans="3:27" ht="27" customHeight="1">
      <c r="C43" s="1211"/>
      <c r="D43" s="1212"/>
      <c r="E43" s="1213"/>
      <c r="F43" s="1202" t="s">
        <v>2346</v>
      </c>
      <c r="G43" s="1203"/>
      <c r="H43" s="1203"/>
      <c r="I43" s="1203"/>
      <c r="J43" s="1203"/>
      <c r="K43" s="1204"/>
      <c r="L43" s="1205"/>
      <c r="M43" s="1172"/>
      <c r="N43" s="1172"/>
      <c r="O43" s="1172"/>
      <c r="P43" s="1172"/>
      <c r="Q43" s="1172"/>
      <c r="R43" s="1172"/>
      <c r="S43" s="1172"/>
      <c r="T43" s="1172"/>
      <c r="U43" s="1172"/>
      <c r="V43" s="1172"/>
      <c r="W43" s="1172"/>
      <c r="X43" s="1206"/>
      <c r="Y43" s="239"/>
    </row>
    <row r="44" spans="3:27">
      <c r="C44" s="1214"/>
      <c r="D44" s="1215"/>
      <c r="E44" s="1216"/>
      <c r="F44" s="1180" t="s">
        <v>2347</v>
      </c>
      <c r="G44" s="1181"/>
      <c r="H44" s="1181"/>
      <c r="I44" s="1181"/>
      <c r="J44" s="1181"/>
      <c r="K44" s="1182"/>
      <c r="L44" s="1205"/>
      <c r="M44" s="1172"/>
      <c r="N44" s="1172"/>
      <c r="O44" s="1172"/>
      <c r="P44" s="1172"/>
      <c r="Q44" s="1172"/>
      <c r="R44" s="1172"/>
      <c r="S44" s="1172"/>
      <c r="T44" s="1172"/>
      <c r="U44" s="1172"/>
      <c r="V44" s="1172"/>
      <c r="W44" s="1172"/>
      <c r="X44" s="1206"/>
      <c r="Y44" s="239"/>
    </row>
    <row r="45" spans="3:27" ht="24" customHeight="1">
      <c r="C45" s="1201" t="s">
        <v>2390</v>
      </c>
      <c r="D45" s="1201"/>
      <c r="E45" s="1201"/>
      <c r="F45" s="1217" t="s">
        <v>2388</v>
      </c>
      <c r="G45" s="1203"/>
      <c r="H45" s="1203"/>
      <c r="I45" s="1203"/>
      <c r="J45" s="1203"/>
      <c r="K45" s="1204"/>
      <c r="L45" s="1183"/>
      <c r="M45" s="1184"/>
      <c r="N45" s="1184"/>
      <c r="O45" s="1184"/>
      <c r="P45" s="1184"/>
      <c r="Q45" s="1184"/>
      <c r="R45" s="1184"/>
      <c r="S45" s="1184"/>
      <c r="T45" s="1184"/>
      <c r="U45" s="1184"/>
      <c r="V45" s="1184"/>
      <c r="W45" s="1184"/>
      <c r="X45" s="1185"/>
      <c r="Y45" s="239"/>
    </row>
    <row r="46" spans="3:27" ht="26.25" customHeight="1">
      <c r="C46" s="1201"/>
      <c r="D46" s="1201"/>
      <c r="E46" s="1201"/>
      <c r="F46" s="1202" t="s">
        <v>2346</v>
      </c>
      <c r="G46" s="1203"/>
      <c r="H46" s="1203"/>
      <c r="I46" s="1203"/>
      <c r="J46" s="1203"/>
      <c r="K46" s="1204"/>
      <c r="L46" s="1205"/>
      <c r="M46" s="1172"/>
      <c r="N46" s="1172"/>
      <c r="O46" s="1172"/>
      <c r="P46" s="1172"/>
      <c r="Q46" s="1172"/>
      <c r="R46" s="1172"/>
      <c r="S46" s="1172"/>
      <c r="T46" s="1172"/>
      <c r="U46" s="1172"/>
      <c r="V46" s="1172"/>
      <c r="W46" s="1172"/>
      <c r="X46" s="1206"/>
      <c r="Y46" s="239"/>
    </row>
    <row r="47" spans="3:27" ht="34.5" customHeight="1">
      <c r="C47" s="1197" t="s">
        <v>2348</v>
      </c>
      <c r="D47" s="1197"/>
      <c r="E47" s="1197"/>
      <c r="F47" s="1197"/>
      <c r="G47" s="1197"/>
      <c r="H47" s="1197"/>
      <c r="I47" s="1197"/>
      <c r="J47" s="1197"/>
      <c r="K47" s="1197"/>
      <c r="L47" s="1198"/>
      <c r="M47" s="1199"/>
      <c r="N47" s="1199"/>
      <c r="O47" s="1199"/>
      <c r="P47" s="1199"/>
      <c r="Q47" s="1199"/>
      <c r="R47" s="1199"/>
      <c r="S47" s="1199"/>
      <c r="T47" s="1199"/>
      <c r="U47" s="1199"/>
      <c r="V47" s="1199"/>
      <c r="W47" s="1199"/>
      <c r="X47" s="1200"/>
      <c r="Y47" s="240"/>
    </row>
    <row r="48" spans="3:27" ht="18.45" customHeight="1">
      <c r="C48" s="1197" t="s">
        <v>2349</v>
      </c>
      <c r="D48" s="1197"/>
      <c r="E48" s="1197"/>
      <c r="F48" s="1197"/>
      <c r="G48" s="1197"/>
      <c r="H48" s="1197"/>
      <c r="I48" s="1197"/>
      <c r="J48" s="1197"/>
      <c r="K48" s="1197"/>
      <c r="L48" s="1207"/>
      <c r="M48" s="1207"/>
      <c r="N48" s="1207"/>
      <c r="O48" s="241" t="s">
        <v>2272</v>
      </c>
      <c r="P48" s="242"/>
      <c r="Q48" s="241" t="s">
        <v>2350</v>
      </c>
      <c r="R48" s="242"/>
      <c r="S48" s="243" t="s">
        <v>2274</v>
      </c>
      <c r="T48" s="244"/>
      <c r="U48" s="244"/>
      <c r="V48" s="244"/>
      <c r="W48" s="244"/>
      <c r="X48" s="244"/>
      <c r="Y48" s="240"/>
    </row>
    <row r="49" spans="3:27" ht="4.05" customHeight="1">
      <c r="D49" s="186"/>
      <c r="E49" s="186"/>
      <c r="F49" s="186"/>
      <c r="G49" s="186"/>
      <c r="H49" s="186"/>
      <c r="I49" s="186"/>
      <c r="J49" s="186"/>
      <c r="K49" s="186"/>
      <c r="L49" s="245"/>
      <c r="M49" s="245"/>
      <c r="N49" s="245"/>
      <c r="O49" s="240"/>
      <c r="P49" s="240"/>
      <c r="Q49" s="240"/>
      <c r="S49" s="240"/>
      <c r="T49" s="240"/>
      <c r="U49" s="240"/>
      <c r="V49" s="240"/>
      <c r="W49" s="240"/>
      <c r="X49" s="240"/>
      <c r="Y49" s="240"/>
    </row>
    <row r="50" spans="3:27" ht="13.2" customHeight="1">
      <c r="D50" s="1193" t="s">
        <v>2351</v>
      </c>
      <c r="E50" s="1193"/>
      <c r="F50" s="1193"/>
      <c r="G50" s="1193"/>
      <c r="H50" s="1193"/>
      <c r="I50" s="1193"/>
      <c r="J50" s="1193"/>
      <c r="K50" s="1193"/>
      <c r="L50" s="1193"/>
      <c r="M50" s="1193"/>
      <c r="N50" s="246"/>
      <c r="O50" s="246"/>
      <c r="P50" s="246"/>
      <c r="Q50" s="246"/>
      <c r="R50" s="246"/>
      <c r="S50" s="246"/>
      <c r="T50" s="246"/>
      <c r="U50" s="246"/>
      <c r="V50" s="246"/>
      <c r="W50" s="246"/>
      <c r="X50" s="246"/>
      <c r="Y50" s="246"/>
      <c r="Z50" s="246"/>
      <c r="AA50" s="246"/>
    </row>
    <row r="51" spans="3:27" ht="37.5" customHeight="1">
      <c r="C51" s="247"/>
      <c r="D51" s="248" t="s">
        <v>2352</v>
      </c>
      <c r="E51" s="248"/>
      <c r="F51" s="249" t="s">
        <v>2353</v>
      </c>
      <c r="G51" s="248"/>
      <c r="H51" s="248"/>
      <c r="I51" s="250"/>
      <c r="J51" s="1194" t="s">
        <v>2354</v>
      </c>
      <c r="K51" s="1194"/>
      <c r="L51" s="1194"/>
      <c r="M51" s="1194"/>
      <c r="N51" s="1194"/>
      <c r="O51" s="1194"/>
      <c r="P51" s="1194"/>
      <c r="Q51" s="1194"/>
      <c r="R51" s="1194"/>
      <c r="S51" s="1194"/>
      <c r="T51" s="1194"/>
      <c r="U51" s="1194"/>
      <c r="V51" s="1194"/>
      <c r="W51" s="1194"/>
      <c r="X51" s="1194"/>
      <c r="Y51" s="251"/>
      <c r="Z51" s="251"/>
      <c r="AA51" s="251"/>
    </row>
    <row r="52" spans="3:27" ht="3" customHeight="1">
      <c r="C52" s="205"/>
      <c r="E52" s="252"/>
      <c r="U52" s="181"/>
      <c r="Y52" s="189"/>
    </row>
    <row r="53" spans="3:27">
      <c r="C53" s="296" t="s">
        <v>2522</v>
      </c>
      <c r="D53" s="296"/>
      <c r="E53" s="254"/>
      <c r="F53" s="253"/>
      <c r="G53" s="253"/>
      <c r="H53" s="253"/>
      <c r="I53" s="253"/>
      <c r="J53" s="253"/>
      <c r="K53" s="253"/>
      <c r="L53" s="253"/>
      <c r="M53" s="253"/>
      <c r="N53" s="253"/>
      <c r="O53" s="253"/>
      <c r="P53" s="253"/>
      <c r="Q53" s="253"/>
      <c r="R53" s="253"/>
      <c r="S53" s="253"/>
      <c r="T53" s="253"/>
      <c r="U53" s="253"/>
      <c r="V53" s="253"/>
      <c r="W53" s="253"/>
      <c r="X53" s="253"/>
      <c r="Y53" s="253"/>
      <c r="Z53" s="253"/>
      <c r="AA53" s="253"/>
    </row>
    <row r="54" spans="3:27">
      <c r="E54" s="255"/>
    </row>
  </sheetData>
  <sheetProtection algorithmName="SHA-512" hashValue="xsOMPbO6A29ToJzkAhIj0DaoWQbGM0VMMZNKDz2laJgeCCLCZqDsVnAV9yycHt+LUzpIcnS4KqWuXsWZjenBhg==" saltValue="EHIJ6WztjB1+n7UNWOphdg==" spinCount="100000" sheet="1" formatCells="0" formatColumns="0" formatRows="0" selectLockedCells="1"/>
  <mergeCells count="55">
    <mergeCell ref="R3:S3"/>
    <mergeCell ref="N18:O18"/>
    <mergeCell ref="P18:X18"/>
    <mergeCell ref="N14:O14"/>
    <mergeCell ref="N10:O10"/>
    <mergeCell ref="P10:X10"/>
    <mergeCell ref="N12:O12"/>
    <mergeCell ref="P12:X12"/>
    <mergeCell ref="P14:S14"/>
    <mergeCell ref="T14:X14"/>
    <mergeCell ref="F44:K44"/>
    <mergeCell ref="L44:X44"/>
    <mergeCell ref="N20:O20"/>
    <mergeCell ref="N30:O30"/>
    <mergeCell ref="P30:X30"/>
    <mergeCell ref="N24:O24"/>
    <mergeCell ref="P24:X24"/>
    <mergeCell ref="P20:S20"/>
    <mergeCell ref="T20:X20"/>
    <mergeCell ref="P32:S32"/>
    <mergeCell ref="T32:X32"/>
    <mergeCell ref="W40:X40"/>
    <mergeCell ref="C40:K40"/>
    <mergeCell ref="C41:K41"/>
    <mergeCell ref="N26:O26"/>
    <mergeCell ref="P26:S26"/>
    <mergeCell ref="D50:M50"/>
    <mergeCell ref="J51:X51"/>
    <mergeCell ref="L40:Q40"/>
    <mergeCell ref="R40:V40"/>
    <mergeCell ref="C47:K47"/>
    <mergeCell ref="L47:X47"/>
    <mergeCell ref="C48:K48"/>
    <mergeCell ref="C45:E46"/>
    <mergeCell ref="F46:K46"/>
    <mergeCell ref="L46:X46"/>
    <mergeCell ref="L48:N48"/>
    <mergeCell ref="F43:K43"/>
    <mergeCell ref="L43:X43"/>
    <mergeCell ref="C42:E44"/>
    <mergeCell ref="F45:K45"/>
    <mergeCell ref="L45:X45"/>
    <mergeCell ref="T26:X26"/>
    <mergeCell ref="F42:K42"/>
    <mergeCell ref="L42:X42"/>
    <mergeCell ref="N32:O32"/>
    <mergeCell ref="C35:X35"/>
    <mergeCell ref="D37:E37"/>
    <mergeCell ref="J37:K37"/>
    <mergeCell ref="M37:O37"/>
    <mergeCell ref="P37:Q37"/>
    <mergeCell ref="R37:Y37"/>
    <mergeCell ref="C38:X38"/>
    <mergeCell ref="C39:X39"/>
    <mergeCell ref="M41:P41"/>
  </mergeCells>
  <phoneticPr fontId="58"/>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from>
                    <xdr:col>3</xdr:col>
                    <xdr:colOff>121920</xdr:colOff>
                    <xdr:row>50</xdr:row>
                    <xdr:rowOff>144780</xdr:rowOff>
                  </from>
                  <to>
                    <xdr:col>4</xdr:col>
                    <xdr:colOff>60960</xdr:colOff>
                    <xdr:row>50</xdr:row>
                    <xdr:rowOff>373380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52">
    <tabColor rgb="FFFFFF00"/>
  </sheetPr>
  <dimension ref="A1:BB49"/>
  <sheetViews>
    <sheetView showZeros="0" view="pageBreakPreview" zoomScaleNormal="100" zoomScaleSheetLayoutView="100" workbookViewId="0">
      <selection activeCell="P28" sqref="P28:S28"/>
    </sheetView>
  </sheetViews>
  <sheetFormatPr defaultRowHeight="13.2"/>
  <cols>
    <col min="1" max="1" width="2.109375" style="181" customWidth="1"/>
    <col min="2" max="2" width="2.33203125" style="181" customWidth="1"/>
    <col min="3" max="3" width="1.109375" style="181" customWidth="1"/>
    <col min="4" max="4" width="5.6640625" style="181" customWidth="1"/>
    <col min="5" max="5" width="3.6640625" style="181" customWidth="1"/>
    <col min="6" max="6" width="2.6640625" style="181" customWidth="1"/>
    <col min="7" max="7" width="3.6640625" style="181" customWidth="1"/>
    <col min="8" max="8" width="2.6640625" style="181" customWidth="1"/>
    <col min="9" max="9" width="3.6640625" style="181" customWidth="1"/>
    <col min="10" max="10" width="4.6640625" style="181" customWidth="1"/>
    <col min="11" max="11" width="1.21875" style="181" customWidth="1"/>
    <col min="12" max="12" width="3.109375" style="181" customWidth="1"/>
    <col min="13" max="13" width="4.44140625" style="181" customWidth="1"/>
    <col min="14" max="14" width="3.6640625" style="181" customWidth="1"/>
    <col min="15" max="15" width="5.6640625" style="181" customWidth="1"/>
    <col min="16" max="16" width="3.6640625" style="181" customWidth="1"/>
    <col min="17" max="17" width="4.6640625" style="181" customWidth="1"/>
    <col min="18" max="20" width="3.6640625" style="181" customWidth="1"/>
    <col min="21" max="24" width="3.6640625" style="186" customWidth="1"/>
    <col min="25" max="25" width="2.21875" style="186" customWidth="1"/>
    <col min="26" max="27" width="2.109375" style="186" customWidth="1"/>
    <col min="28" max="28" width="7.21875" style="181" hidden="1" customWidth="1"/>
    <col min="29" max="51" width="0" style="181" hidden="1" customWidth="1"/>
    <col min="52" max="52" width="14.44140625" style="181" customWidth="1"/>
    <col min="53" max="54" width="2.109375" style="186" customWidth="1"/>
    <col min="55" max="265" width="8.88671875" style="181"/>
    <col min="266" max="266" width="2.44140625" style="181" customWidth="1"/>
    <col min="267" max="267" width="2.33203125" style="181" customWidth="1"/>
    <col min="268" max="268" width="1.109375" style="181" customWidth="1"/>
    <col min="269" max="269" width="22.6640625" style="181" customWidth="1"/>
    <col min="270" max="270" width="1.21875" style="181" customWidth="1"/>
    <col min="271" max="272" width="11.77734375" style="181" customWidth="1"/>
    <col min="273" max="273" width="1.77734375" style="181" customWidth="1"/>
    <col min="274" max="274" width="6.88671875" style="181" customWidth="1"/>
    <col min="275" max="275" width="4.44140625" style="181" customWidth="1"/>
    <col min="276" max="276" width="3.6640625" style="181" customWidth="1"/>
    <col min="277" max="277" width="0.77734375" style="181" customWidth="1"/>
    <col min="278" max="278" width="3.33203125" style="181" customWidth="1"/>
    <col min="279" max="279" width="3.6640625" style="181" customWidth="1"/>
    <col min="280" max="280" width="3" style="181" customWidth="1"/>
    <col min="281" max="281" width="3.6640625" style="181" customWidth="1"/>
    <col min="282" max="282" width="3.109375" style="181" customWidth="1"/>
    <col min="283" max="283" width="1.88671875" style="181" customWidth="1"/>
    <col min="284" max="285" width="2.21875" style="181" customWidth="1"/>
    <col min="286" max="286" width="7.21875" style="181" customWidth="1"/>
    <col min="287" max="521" width="8.88671875" style="181"/>
    <col min="522" max="522" width="2.44140625" style="181" customWidth="1"/>
    <col min="523" max="523" width="2.33203125" style="181" customWidth="1"/>
    <col min="524" max="524" width="1.109375" style="181" customWidth="1"/>
    <col min="525" max="525" width="22.6640625" style="181" customWidth="1"/>
    <col min="526" max="526" width="1.21875" style="181" customWidth="1"/>
    <col min="527" max="528" width="11.77734375" style="181" customWidth="1"/>
    <col min="529" max="529" width="1.77734375" style="181" customWidth="1"/>
    <col min="530" max="530" width="6.88671875" style="181" customWidth="1"/>
    <col min="531" max="531" width="4.44140625" style="181" customWidth="1"/>
    <col min="532" max="532" width="3.6640625" style="181" customWidth="1"/>
    <col min="533" max="533" width="0.77734375" style="181" customWidth="1"/>
    <col min="534" max="534" width="3.33203125" style="181" customWidth="1"/>
    <col min="535" max="535" width="3.6640625" style="181" customWidth="1"/>
    <col min="536" max="536" width="3" style="181" customWidth="1"/>
    <col min="537" max="537" width="3.6640625" style="181" customWidth="1"/>
    <col min="538" max="538" width="3.109375" style="181" customWidth="1"/>
    <col min="539" max="539" width="1.88671875" style="181" customWidth="1"/>
    <col min="540" max="541" width="2.21875" style="181" customWidth="1"/>
    <col min="542" max="542" width="7.21875" style="181" customWidth="1"/>
    <col min="543" max="777" width="8.88671875" style="181"/>
    <col min="778" max="778" width="2.44140625" style="181" customWidth="1"/>
    <col min="779" max="779" width="2.33203125" style="181" customWidth="1"/>
    <col min="780" max="780" width="1.109375" style="181" customWidth="1"/>
    <col min="781" max="781" width="22.6640625" style="181" customWidth="1"/>
    <col min="782" max="782" width="1.21875" style="181" customWidth="1"/>
    <col min="783" max="784" width="11.77734375" style="181" customWidth="1"/>
    <col min="785" max="785" width="1.77734375" style="181" customWidth="1"/>
    <col min="786" max="786" width="6.88671875" style="181" customWidth="1"/>
    <col min="787" max="787" width="4.44140625" style="181" customWidth="1"/>
    <col min="788" max="788" width="3.6640625" style="181" customWidth="1"/>
    <col min="789" max="789" width="0.77734375" style="181" customWidth="1"/>
    <col min="790" max="790" width="3.33203125" style="181" customWidth="1"/>
    <col min="791" max="791" width="3.6640625" style="181" customWidth="1"/>
    <col min="792" max="792" width="3" style="181" customWidth="1"/>
    <col min="793" max="793" width="3.6640625" style="181" customWidth="1"/>
    <col min="794" max="794" width="3.109375" style="181" customWidth="1"/>
    <col min="795" max="795" width="1.88671875" style="181" customWidth="1"/>
    <col min="796" max="797" width="2.21875" style="181" customWidth="1"/>
    <col min="798" max="798" width="7.21875" style="181" customWidth="1"/>
    <col min="799" max="1033" width="8.88671875" style="181"/>
    <col min="1034" max="1034" width="2.44140625" style="181" customWidth="1"/>
    <col min="1035" max="1035" width="2.33203125" style="181" customWidth="1"/>
    <col min="1036" max="1036" width="1.109375" style="181" customWidth="1"/>
    <col min="1037" max="1037" width="22.6640625" style="181" customWidth="1"/>
    <col min="1038" max="1038" width="1.21875" style="181" customWidth="1"/>
    <col min="1039" max="1040" width="11.77734375" style="181" customWidth="1"/>
    <col min="1041" max="1041" width="1.77734375" style="181" customWidth="1"/>
    <col min="1042" max="1042" width="6.88671875" style="181" customWidth="1"/>
    <col min="1043" max="1043" width="4.44140625" style="181" customWidth="1"/>
    <col min="1044" max="1044" width="3.6640625" style="181" customWidth="1"/>
    <col min="1045" max="1045" width="0.77734375" style="181" customWidth="1"/>
    <col min="1046" max="1046" width="3.33203125" style="181" customWidth="1"/>
    <col min="1047" max="1047" width="3.6640625" style="181" customWidth="1"/>
    <col min="1048" max="1048" width="3" style="181" customWidth="1"/>
    <col min="1049" max="1049" width="3.6640625" style="181" customWidth="1"/>
    <col min="1050" max="1050" width="3.109375" style="181" customWidth="1"/>
    <col min="1051" max="1051" width="1.88671875" style="181" customWidth="1"/>
    <col min="1052" max="1053" width="2.21875" style="181" customWidth="1"/>
    <col min="1054" max="1054" width="7.21875" style="181" customWidth="1"/>
    <col min="1055" max="1289" width="8.88671875" style="181"/>
    <col min="1290" max="1290" width="2.44140625" style="181" customWidth="1"/>
    <col min="1291" max="1291" width="2.33203125" style="181" customWidth="1"/>
    <col min="1292" max="1292" width="1.109375" style="181" customWidth="1"/>
    <col min="1293" max="1293" width="22.6640625" style="181" customWidth="1"/>
    <col min="1294" max="1294" width="1.21875" style="181" customWidth="1"/>
    <col min="1295" max="1296" width="11.77734375" style="181" customWidth="1"/>
    <col min="1297" max="1297" width="1.77734375" style="181" customWidth="1"/>
    <col min="1298" max="1298" width="6.88671875" style="181" customWidth="1"/>
    <col min="1299" max="1299" width="4.44140625" style="181" customWidth="1"/>
    <col min="1300" max="1300" width="3.6640625" style="181" customWidth="1"/>
    <col min="1301" max="1301" width="0.77734375" style="181" customWidth="1"/>
    <col min="1302" max="1302" width="3.33203125" style="181" customWidth="1"/>
    <col min="1303" max="1303" width="3.6640625" style="181" customWidth="1"/>
    <col min="1304" max="1304" width="3" style="181" customWidth="1"/>
    <col min="1305" max="1305" width="3.6640625" style="181" customWidth="1"/>
    <col min="1306" max="1306" width="3.109375" style="181" customWidth="1"/>
    <col min="1307" max="1307" width="1.88671875" style="181" customWidth="1"/>
    <col min="1308" max="1309" width="2.21875" style="181" customWidth="1"/>
    <col min="1310" max="1310" width="7.21875" style="181" customWidth="1"/>
    <col min="1311" max="1545" width="8.88671875" style="181"/>
    <col min="1546" max="1546" width="2.44140625" style="181" customWidth="1"/>
    <col min="1547" max="1547" width="2.33203125" style="181" customWidth="1"/>
    <col min="1548" max="1548" width="1.109375" style="181" customWidth="1"/>
    <col min="1549" max="1549" width="22.6640625" style="181" customWidth="1"/>
    <col min="1550" max="1550" width="1.21875" style="181" customWidth="1"/>
    <col min="1551" max="1552" width="11.77734375" style="181" customWidth="1"/>
    <col min="1553" max="1553" width="1.77734375" style="181" customWidth="1"/>
    <col min="1554" max="1554" width="6.88671875" style="181" customWidth="1"/>
    <col min="1555" max="1555" width="4.44140625" style="181" customWidth="1"/>
    <col min="1556" max="1556" width="3.6640625" style="181" customWidth="1"/>
    <col min="1557" max="1557" width="0.77734375" style="181" customWidth="1"/>
    <col min="1558" max="1558" width="3.33203125" style="181" customWidth="1"/>
    <col min="1559" max="1559" width="3.6640625" style="181" customWidth="1"/>
    <col min="1560" max="1560" width="3" style="181" customWidth="1"/>
    <col min="1561" max="1561" width="3.6640625" style="181" customWidth="1"/>
    <col min="1562" max="1562" width="3.109375" style="181" customWidth="1"/>
    <col min="1563" max="1563" width="1.88671875" style="181" customWidth="1"/>
    <col min="1564" max="1565" width="2.21875" style="181" customWidth="1"/>
    <col min="1566" max="1566" width="7.21875" style="181" customWidth="1"/>
    <col min="1567" max="1801" width="8.88671875" style="181"/>
    <col min="1802" max="1802" width="2.44140625" style="181" customWidth="1"/>
    <col min="1803" max="1803" width="2.33203125" style="181" customWidth="1"/>
    <col min="1804" max="1804" width="1.109375" style="181" customWidth="1"/>
    <col min="1805" max="1805" width="22.6640625" style="181" customWidth="1"/>
    <col min="1806" max="1806" width="1.21875" style="181" customWidth="1"/>
    <col min="1807" max="1808" width="11.77734375" style="181" customWidth="1"/>
    <col min="1809" max="1809" width="1.77734375" style="181" customWidth="1"/>
    <col min="1810" max="1810" width="6.88671875" style="181" customWidth="1"/>
    <col min="1811" max="1811" width="4.44140625" style="181" customWidth="1"/>
    <col min="1812" max="1812" width="3.6640625" style="181" customWidth="1"/>
    <col min="1813" max="1813" width="0.77734375" style="181" customWidth="1"/>
    <col min="1814" max="1814" width="3.33203125" style="181" customWidth="1"/>
    <col min="1815" max="1815" width="3.6640625" style="181" customWidth="1"/>
    <col min="1816" max="1816" width="3" style="181" customWidth="1"/>
    <col min="1817" max="1817" width="3.6640625" style="181" customWidth="1"/>
    <col min="1818" max="1818" width="3.109375" style="181" customWidth="1"/>
    <col min="1819" max="1819" width="1.88671875" style="181" customWidth="1"/>
    <col min="1820" max="1821" width="2.21875" style="181" customWidth="1"/>
    <col min="1822" max="1822" width="7.21875" style="181" customWidth="1"/>
    <col min="1823" max="2057" width="8.88671875" style="181"/>
    <col min="2058" max="2058" width="2.44140625" style="181" customWidth="1"/>
    <col min="2059" max="2059" width="2.33203125" style="181" customWidth="1"/>
    <col min="2060" max="2060" width="1.109375" style="181" customWidth="1"/>
    <col min="2061" max="2061" width="22.6640625" style="181" customWidth="1"/>
    <col min="2062" max="2062" width="1.21875" style="181" customWidth="1"/>
    <col min="2063" max="2064" width="11.77734375" style="181" customWidth="1"/>
    <col min="2065" max="2065" width="1.77734375" style="181" customWidth="1"/>
    <col min="2066" max="2066" width="6.88671875" style="181" customWidth="1"/>
    <col min="2067" max="2067" width="4.44140625" style="181" customWidth="1"/>
    <col min="2068" max="2068" width="3.6640625" style="181" customWidth="1"/>
    <col min="2069" max="2069" width="0.77734375" style="181" customWidth="1"/>
    <col min="2070" max="2070" width="3.33203125" style="181" customWidth="1"/>
    <col min="2071" max="2071" width="3.6640625" style="181" customWidth="1"/>
    <col min="2072" max="2072" width="3" style="181" customWidth="1"/>
    <col min="2073" max="2073" width="3.6640625" style="181" customWidth="1"/>
    <col min="2074" max="2074" width="3.109375" style="181" customWidth="1"/>
    <col min="2075" max="2075" width="1.88671875" style="181" customWidth="1"/>
    <col min="2076" max="2077" width="2.21875" style="181" customWidth="1"/>
    <col min="2078" max="2078" width="7.21875" style="181" customWidth="1"/>
    <col min="2079" max="2313" width="8.88671875" style="181"/>
    <col min="2314" max="2314" width="2.44140625" style="181" customWidth="1"/>
    <col min="2315" max="2315" width="2.33203125" style="181" customWidth="1"/>
    <col min="2316" max="2316" width="1.109375" style="181" customWidth="1"/>
    <col min="2317" max="2317" width="22.6640625" style="181" customWidth="1"/>
    <col min="2318" max="2318" width="1.21875" style="181" customWidth="1"/>
    <col min="2319" max="2320" width="11.77734375" style="181" customWidth="1"/>
    <col min="2321" max="2321" width="1.77734375" style="181" customWidth="1"/>
    <col min="2322" max="2322" width="6.88671875" style="181" customWidth="1"/>
    <col min="2323" max="2323" width="4.44140625" style="181" customWidth="1"/>
    <col min="2324" max="2324" width="3.6640625" style="181" customWidth="1"/>
    <col min="2325" max="2325" width="0.77734375" style="181" customWidth="1"/>
    <col min="2326" max="2326" width="3.33203125" style="181" customWidth="1"/>
    <col min="2327" max="2327" width="3.6640625" style="181" customWidth="1"/>
    <col min="2328" max="2328" width="3" style="181" customWidth="1"/>
    <col min="2329" max="2329" width="3.6640625" style="181" customWidth="1"/>
    <col min="2330" max="2330" width="3.109375" style="181" customWidth="1"/>
    <col min="2331" max="2331" width="1.88671875" style="181" customWidth="1"/>
    <col min="2332" max="2333" width="2.21875" style="181" customWidth="1"/>
    <col min="2334" max="2334" width="7.21875" style="181" customWidth="1"/>
    <col min="2335" max="2569" width="8.88671875" style="181"/>
    <col min="2570" max="2570" width="2.44140625" style="181" customWidth="1"/>
    <col min="2571" max="2571" width="2.33203125" style="181" customWidth="1"/>
    <col min="2572" max="2572" width="1.109375" style="181" customWidth="1"/>
    <col min="2573" max="2573" width="22.6640625" style="181" customWidth="1"/>
    <col min="2574" max="2574" width="1.21875" style="181" customWidth="1"/>
    <col min="2575" max="2576" width="11.77734375" style="181" customWidth="1"/>
    <col min="2577" max="2577" width="1.77734375" style="181" customWidth="1"/>
    <col min="2578" max="2578" width="6.88671875" style="181" customWidth="1"/>
    <col min="2579" max="2579" width="4.44140625" style="181" customWidth="1"/>
    <col min="2580" max="2580" width="3.6640625" style="181" customWidth="1"/>
    <col min="2581" max="2581" width="0.77734375" style="181" customWidth="1"/>
    <col min="2582" max="2582" width="3.33203125" style="181" customWidth="1"/>
    <col min="2583" max="2583" width="3.6640625" style="181" customWidth="1"/>
    <col min="2584" max="2584" width="3" style="181" customWidth="1"/>
    <col min="2585" max="2585" width="3.6640625" style="181" customWidth="1"/>
    <col min="2586" max="2586" width="3.109375" style="181" customWidth="1"/>
    <col min="2587" max="2587" width="1.88671875" style="181" customWidth="1"/>
    <col min="2588" max="2589" width="2.21875" style="181" customWidth="1"/>
    <col min="2590" max="2590" width="7.21875" style="181" customWidth="1"/>
    <col min="2591" max="2825" width="8.88671875" style="181"/>
    <col min="2826" max="2826" width="2.44140625" style="181" customWidth="1"/>
    <col min="2827" max="2827" width="2.33203125" style="181" customWidth="1"/>
    <col min="2828" max="2828" width="1.109375" style="181" customWidth="1"/>
    <col min="2829" max="2829" width="22.6640625" style="181" customWidth="1"/>
    <col min="2830" max="2830" width="1.21875" style="181" customWidth="1"/>
    <col min="2831" max="2832" width="11.77734375" style="181" customWidth="1"/>
    <col min="2833" max="2833" width="1.77734375" style="181" customWidth="1"/>
    <col min="2834" max="2834" width="6.88671875" style="181" customWidth="1"/>
    <col min="2835" max="2835" width="4.44140625" style="181" customWidth="1"/>
    <col min="2836" max="2836" width="3.6640625" style="181" customWidth="1"/>
    <col min="2837" max="2837" width="0.77734375" style="181" customWidth="1"/>
    <col min="2838" max="2838" width="3.33203125" style="181" customWidth="1"/>
    <col min="2839" max="2839" width="3.6640625" style="181" customWidth="1"/>
    <col min="2840" max="2840" width="3" style="181" customWidth="1"/>
    <col min="2841" max="2841" width="3.6640625" style="181" customWidth="1"/>
    <col min="2842" max="2842" width="3.109375" style="181" customWidth="1"/>
    <col min="2843" max="2843" width="1.88671875" style="181" customWidth="1"/>
    <col min="2844" max="2845" width="2.21875" style="181" customWidth="1"/>
    <col min="2846" max="2846" width="7.21875" style="181" customWidth="1"/>
    <col min="2847" max="3081" width="8.88671875" style="181"/>
    <col min="3082" max="3082" width="2.44140625" style="181" customWidth="1"/>
    <col min="3083" max="3083" width="2.33203125" style="181" customWidth="1"/>
    <col min="3084" max="3084" width="1.109375" style="181" customWidth="1"/>
    <col min="3085" max="3085" width="22.6640625" style="181" customWidth="1"/>
    <col min="3086" max="3086" width="1.21875" style="181" customWidth="1"/>
    <col min="3087" max="3088" width="11.77734375" style="181" customWidth="1"/>
    <col min="3089" max="3089" width="1.77734375" style="181" customWidth="1"/>
    <col min="3090" max="3090" width="6.88671875" style="181" customWidth="1"/>
    <col min="3091" max="3091" width="4.44140625" style="181" customWidth="1"/>
    <col min="3092" max="3092" width="3.6640625" style="181" customWidth="1"/>
    <col min="3093" max="3093" width="0.77734375" style="181" customWidth="1"/>
    <col min="3094" max="3094" width="3.33203125" style="181" customWidth="1"/>
    <col min="3095" max="3095" width="3.6640625" style="181" customWidth="1"/>
    <col min="3096" max="3096" width="3" style="181" customWidth="1"/>
    <col min="3097" max="3097" width="3.6640625" style="181" customWidth="1"/>
    <col min="3098" max="3098" width="3.109375" style="181" customWidth="1"/>
    <col min="3099" max="3099" width="1.88671875" style="181" customWidth="1"/>
    <col min="3100" max="3101" width="2.21875" style="181" customWidth="1"/>
    <col min="3102" max="3102" width="7.21875" style="181" customWidth="1"/>
    <col min="3103" max="3337" width="8.88671875" style="181"/>
    <col min="3338" max="3338" width="2.44140625" style="181" customWidth="1"/>
    <col min="3339" max="3339" width="2.33203125" style="181" customWidth="1"/>
    <col min="3340" max="3340" width="1.109375" style="181" customWidth="1"/>
    <col min="3341" max="3341" width="22.6640625" style="181" customWidth="1"/>
    <col min="3342" max="3342" width="1.21875" style="181" customWidth="1"/>
    <col min="3343" max="3344" width="11.77734375" style="181" customWidth="1"/>
    <col min="3345" max="3345" width="1.77734375" style="181" customWidth="1"/>
    <col min="3346" max="3346" width="6.88671875" style="181" customWidth="1"/>
    <col min="3347" max="3347" width="4.44140625" style="181" customWidth="1"/>
    <col min="3348" max="3348" width="3.6640625" style="181" customWidth="1"/>
    <col min="3349" max="3349" width="0.77734375" style="181" customWidth="1"/>
    <col min="3350" max="3350" width="3.33203125" style="181" customWidth="1"/>
    <col min="3351" max="3351" width="3.6640625" style="181" customWidth="1"/>
    <col min="3352" max="3352" width="3" style="181" customWidth="1"/>
    <col min="3353" max="3353" width="3.6640625" style="181" customWidth="1"/>
    <col min="3354" max="3354" width="3.109375" style="181" customWidth="1"/>
    <col min="3355" max="3355" width="1.88671875" style="181" customWidth="1"/>
    <col min="3356" max="3357" width="2.21875" style="181" customWidth="1"/>
    <col min="3358" max="3358" width="7.21875" style="181" customWidth="1"/>
    <col min="3359" max="3593" width="8.88671875" style="181"/>
    <col min="3594" max="3594" width="2.44140625" style="181" customWidth="1"/>
    <col min="3595" max="3595" width="2.33203125" style="181" customWidth="1"/>
    <col min="3596" max="3596" width="1.109375" style="181" customWidth="1"/>
    <col min="3597" max="3597" width="22.6640625" style="181" customWidth="1"/>
    <col min="3598" max="3598" width="1.21875" style="181" customWidth="1"/>
    <col min="3599" max="3600" width="11.77734375" style="181" customWidth="1"/>
    <col min="3601" max="3601" width="1.77734375" style="181" customWidth="1"/>
    <col min="3602" max="3602" width="6.88671875" style="181" customWidth="1"/>
    <col min="3603" max="3603" width="4.44140625" style="181" customWidth="1"/>
    <col min="3604" max="3604" width="3.6640625" style="181" customWidth="1"/>
    <col min="3605" max="3605" width="0.77734375" style="181" customWidth="1"/>
    <col min="3606" max="3606" width="3.33203125" style="181" customWidth="1"/>
    <col min="3607" max="3607" width="3.6640625" style="181" customWidth="1"/>
    <col min="3608" max="3608" width="3" style="181" customWidth="1"/>
    <col min="3609" max="3609" width="3.6640625" style="181" customWidth="1"/>
    <col min="3610" max="3610" width="3.109375" style="181" customWidth="1"/>
    <col min="3611" max="3611" width="1.88671875" style="181" customWidth="1"/>
    <col min="3612" max="3613" width="2.21875" style="181" customWidth="1"/>
    <col min="3614" max="3614" width="7.21875" style="181" customWidth="1"/>
    <col min="3615" max="3849" width="8.88671875" style="181"/>
    <col min="3850" max="3850" width="2.44140625" style="181" customWidth="1"/>
    <col min="3851" max="3851" width="2.33203125" style="181" customWidth="1"/>
    <col min="3852" max="3852" width="1.109375" style="181" customWidth="1"/>
    <col min="3853" max="3853" width="22.6640625" style="181" customWidth="1"/>
    <col min="3854" max="3854" width="1.21875" style="181" customWidth="1"/>
    <col min="3855" max="3856" width="11.77734375" style="181" customWidth="1"/>
    <col min="3857" max="3857" width="1.77734375" style="181" customWidth="1"/>
    <col min="3858" max="3858" width="6.88671875" style="181" customWidth="1"/>
    <col min="3859" max="3859" width="4.44140625" style="181" customWidth="1"/>
    <col min="3860" max="3860" width="3.6640625" style="181" customWidth="1"/>
    <col min="3861" max="3861" width="0.77734375" style="181" customWidth="1"/>
    <col min="3862" max="3862" width="3.33203125" style="181" customWidth="1"/>
    <col min="3863" max="3863" width="3.6640625" style="181" customWidth="1"/>
    <col min="3864" max="3864" width="3" style="181" customWidth="1"/>
    <col min="3865" max="3865" width="3.6640625" style="181" customWidth="1"/>
    <col min="3866" max="3866" width="3.109375" style="181" customWidth="1"/>
    <col min="3867" max="3867" width="1.88671875" style="181" customWidth="1"/>
    <col min="3868" max="3869" width="2.21875" style="181" customWidth="1"/>
    <col min="3870" max="3870" width="7.21875" style="181" customWidth="1"/>
    <col min="3871" max="4105" width="8.88671875" style="181"/>
    <col min="4106" max="4106" width="2.44140625" style="181" customWidth="1"/>
    <col min="4107" max="4107" width="2.33203125" style="181" customWidth="1"/>
    <col min="4108" max="4108" width="1.109375" style="181" customWidth="1"/>
    <col min="4109" max="4109" width="22.6640625" style="181" customWidth="1"/>
    <col min="4110" max="4110" width="1.21875" style="181" customWidth="1"/>
    <col min="4111" max="4112" width="11.77734375" style="181" customWidth="1"/>
    <col min="4113" max="4113" width="1.77734375" style="181" customWidth="1"/>
    <col min="4114" max="4114" width="6.88671875" style="181" customWidth="1"/>
    <col min="4115" max="4115" width="4.44140625" style="181" customWidth="1"/>
    <col min="4116" max="4116" width="3.6640625" style="181" customWidth="1"/>
    <col min="4117" max="4117" width="0.77734375" style="181" customWidth="1"/>
    <col min="4118" max="4118" width="3.33203125" style="181" customWidth="1"/>
    <col min="4119" max="4119" width="3.6640625" style="181" customWidth="1"/>
    <col min="4120" max="4120" width="3" style="181" customWidth="1"/>
    <col min="4121" max="4121" width="3.6640625" style="181" customWidth="1"/>
    <col min="4122" max="4122" width="3.109375" style="181" customWidth="1"/>
    <col min="4123" max="4123" width="1.88671875" style="181" customWidth="1"/>
    <col min="4124" max="4125" width="2.21875" style="181" customWidth="1"/>
    <col min="4126" max="4126" width="7.21875" style="181" customWidth="1"/>
    <col min="4127" max="4361" width="8.88671875" style="181"/>
    <col min="4362" max="4362" width="2.44140625" style="181" customWidth="1"/>
    <col min="4363" max="4363" width="2.33203125" style="181" customWidth="1"/>
    <col min="4364" max="4364" width="1.109375" style="181" customWidth="1"/>
    <col min="4365" max="4365" width="22.6640625" style="181" customWidth="1"/>
    <col min="4366" max="4366" width="1.21875" style="181" customWidth="1"/>
    <col min="4367" max="4368" width="11.77734375" style="181" customWidth="1"/>
    <col min="4369" max="4369" width="1.77734375" style="181" customWidth="1"/>
    <col min="4370" max="4370" width="6.88671875" style="181" customWidth="1"/>
    <col min="4371" max="4371" width="4.44140625" style="181" customWidth="1"/>
    <col min="4372" max="4372" width="3.6640625" style="181" customWidth="1"/>
    <col min="4373" max="4373" width="0.77734375" style="181" customWidth="1"/>
    <col min="4374" max="4374" width="3.33203125" style="181" customWidth="1"/>
    <col min="4375" max="4375" width="3.6640625" style="181" customWidth="1"/>
    <col min="4376" max="4376" width="3" style="181" customWidth="1"/>
    <col min="4377" max="4377" width="3.6640625" style="181" customWidth="1"/>
    <col min="4378" max="4378" width="3.109375" style="181" customWidth="1"/>
    <col min="4379" max="4379" width="1.88671875" style="181" customWidth="1"/>
    <col min="4380" max="4381" width="2.21875" style="181" customWidth="1"/>
    <col min="4382" max="4382" width="7.21875" style="181" customWidth="1"/>
    <col min="4383" max="4617" width="8.88671875" style="181"/>
    <col min="4618" max="4618" width="2.44140625" style="181" customWidth="1"/>
    <col min="4619" max="4619" width="2.33203125" style="181" customWidth="1"/>
    <col min="4620" max="4620" width="1.109375" style="181" customWidth="1"/>
    <col min="4621" max="4621" width="22.6640625" style="181" customWidth="1"/>
    <col min="4622" max="4622" width="1.21875" style="181" customWidth="1"/>
    <col min="4623" max="4624" width="11.77734375" style="181" customWidth="1"/>
    <col min="4625" max="4625" width="1.77734375" style="181" customWidth="1"/>
    <col min="4626" max="4626" width="6.88671875" style="181" customWidth="1"/>
    <col min="4627" max="4627" width="4.44140625" style="181" customWidth="1"/>
    <col min="4628" max="4628" width="3.6640625" style="181" customWidth="1"/>
    <col min="4629" max="4629" width="0.77734375" style="181" customWidth="1"/>
    <col min="4630" max="4630" width="3.33203125" style="181" customWidth="1"/>
    <col min="4631" max="4631" width="3.6640625" style="181" customWidth="1"/>
    <col min="4632" max="4632" width="3" style="181" customWidth="1"/>
    <col min="4633" max="4633" width="3.6640625" style="181" customWidth="1"/>
    <col min="4634" max="4634" width="3.109375" style="181" customWidth="1"/>
    <col min="4635" max="4635" width="1.88671875" style="181" customWidth="1"/>
    <col min="4636" max="4637" width="2.21875" style="181" customWidth="1"/>
    <col min="4638" max="4638" width="7.21875" style="181" customWidth="1"/>
    <col min="4639" max="4873" width="8.88671875" style="181"/>
    <col min="4874" max="4874" width="2.44140625" style="181" customWidth="1"/>
    <col min="4875" max="4875" width="2.33203125" style="181" customWidth="1"/>
    <col min="4876" max="4876" width="1.109375" style="181" customWidth="1"/>
    <col min="4877" max="4877" width="22.6640625" style="181" customWidth="1"/>
    <col min="4878" max="4878" width="1.21875" style="181" customWidth="1"/>
    <col min="4879" max="4880" width="11.77734375" style="181" customWidth="1"/>
    <col min="4881" max="4881" width="1.77734375" style="181" customWidth="1"/>
    <col min="4882" max="4882" width="6.88671875" style="181" customWidth="1"/>
    <col min="4883" max="4883" width="4.44140625" style="181" customWidth="1"/>
    <col min="4884" max="4884" width="3.6640625" style="181" customWidth="1"/>
    <col min="4885" max="4885" width="0.77734375" style="181" customWidth="1"/>
    <col min="4886" max="4886" width="3.33203125" style="181" customWidth="1"/>
    <col min="4887" max="4887" width="3.6640625" style="181" customWidth="1"/>
    <col min="4888" max="4888" width="3" style="181" customWidth="1"/>
    <col min="4889" max="4889" width="3.6640625" style="181" customWidth="1"/>
    <col min="4890" max="4890" width="3.109375" style="181" customWidth="1"/>
    <col min="4891" max="4891" width="1.88671875" style="181" customWidth="1"/>
    <col min="4892" max="4893" width="2.21875" style="181" customWidth="1"/>
    <col min="4894" max="4894" width="7.21875" style="181" customWidth="1"/>
    <col min="4895" max="5129" width="8.88671875" style="181"/>
    <col min="5130" max="5130" width="2.44140625" style="181" customWidth="1"/>
    <col min="5131" max="5131" width="2.33203125" style="181" customWidth="1"/>
    <col min="5132" max="5132" width="1.109375" style="181" customWidth="1"/>
    <col min="5133" max="5133" width="22.6640625" style="181" customWidth="1"/>
    <col min="5134" max="5134" width="1.21875" style="181" customWidth="1"/>
    <col min="5135" max="5136" width="11.77734375" style="181" customWidth="1"/>
    <col min="5137" max="5137" width="1.77734375" style="181" customWidth="1"/>
    <col min="5138" max="5138" width="6.88671875" style="181" customWidth="1"/>
    <col min="5139" max="5139" width="4.44140625" style="181" customWidth="1"/>
    <col min="5140" max="5140" width="3.6640625" style="181" customWidth="1"/>
    <col min="5141" max="5141" width="0.77734375" style="181" customWidth="1"/>
    <col min="5142" max="5142" width="3.33203125" style="181" customWidth="1"/>
    <col min="5143" max="5143" width="3.6640625" style="181" customWidth="1"/>
    <col min="5144" max="5144" width="3" style="181" customWidth="1"/>
    <col min="5145" max="5145" width="3.6640625" style="181" customWidth="1"/>
    <col min="5146" max="5146" width="3.109375" style="181" customWidth="1"/>
    <col min="5147" max="5147" width="1.88671875" style="181" customWidth="1"/>
    <col min="5148" max="5149" width="2.21875" style="181" customWidth="1"/>
    <col min="5150" max="5150" width="7.21875" style="181" customWidth="1"/>
    <col min="5151" max="5385" width="8.88671875" style="181"/>
    <col min="5386" max="5386" width="2.44140625" style="181" customWidth="1"/>
    <col min="5387" max="5387" width="2.33203125" style="181" customWidth="1"/>
    <col min="5388" max="5388" width="1.109375" style="181" customWidth="1"/>
    <col min="5389" max="5389" width="22.6640625" style="181" customWidth="1"/>
    <col min="5390" max="5390" width="1.21875" style="181" customWidth="1"/>
    <col min="5391" max="5392" width="11.77734375" style="181" customWidth="1"/>
    <col min="5393" max="5393" width="1.77734375" style="181" customWidth="1"/>
    <col min="5394" max="5394" width="6.88671875" style="181" customWidth="1"/>
    <col min="5395" max="5395" width="4.44140625" style="181" customWidth="1"/>
    <col min="5396" max="5396" width="3.6640625" style="181" customWidth="1"/>
    <col min="5397" max="5397" width="0.77734375" style="181" customWidth="1"/>
    <col min="5398" max="5398" width="3.33203125" style="181" customWidth="1"/>
    <col min="5399" max="5399" width="3.6640625" style="181" customWidth="1"/>
    <col min="5400" max="5400" width="3" style="181" customWidth="1"/>
    <col min="5401" max="5401" width="3.6640625" style="181" customWidth="1"/>
    <col min="5402" max="5402" width="3.109375" style="181" customWidth="1"/>
    <col min="5403" max="5403" width="1.88671875" style="181" customWidth="1"/>
    <col min="5404" max="5405" width="2.21875" style="181" customWidth="1"/>
    <col min="5406" max="5406" width="7.21875" style="181" customWidth="1"/>
    <col min="5407" max="5641" width="8.88671875" style="181"/>
    <col min="5642" max="5642" width="2.44140625" style="181" customWidth="1"/>
    <col min="5643" max="5643" width="2.33203125" style="181" customWidth="1"/>
    <col min="5644" max="5644" width="1.109375" style="181" customWidth="1"/>
    <col min="5645" max="5645" width="22.6640625" style="181" customWidth="1"/>
    <col min="5646" max="5646" width="1.21875" style="181" customWidth="1"/>
    <col min="5647" max="5648" width="11.77734375" style="181" customWidth="1"/>
    <col min="5649" max="5649" width="1.77734375" style="181" customWidth="1"/>
    <col min="5650" max="5650" width="6.88671875" style="181" customWidth="1"/>
    <col min="5651" max="5651" width="4.44140625" style="181" customWidth="1"/>
    <col min="5652" max="5652" width="3.6640625" style="181" customWidth="1"/>
    <col min="5653" max="5653" width="0.77734375" style="181" customWidth="1"/>
    <col min="5654" max="5654" width="3.33203125" style="181" customWidth="1"/>
    <col min="5655" max="5655" width="3.6640625" style="181" customWidth="1"/>
    <col min="5656" max="5656" width="3" style="181" customWidth="1"/>
    <col min="5657" max="5657" width="3.6640625" style="181" customWidth="1"/>
    <col min="5658" max="5658" width="3.109375" style="181" customWidth="1"/>
    <col min="5659" max="5659" width="1.88671875" style="181" customWidth="1"/>
    <col min="5660" max="5661" width="2.21875" style="181" customWidth="1"/>
    <col min="5662" max="5662" width="7.21875" style="181" customWidth="1"/>
    <col min="5663" max="5897" width="8.88671875" style="181"/>
    <col min="5898" max="5898" width="2.44140625" style="181" customWidth="1"/>
    <col min="5899" max="5899" width="2.33203125" style="181" customWidth="1"/>
    <col min="5900" max="5900" width="1.109375" style="181" customWidth="1"/>
    <col min="5901" max="5901" width="22.6640625" style="181" customWidth="1"/>
    <col min="5902" max="5902" width="1.21875" style="181" customWidth="1"/>
    <col min="5903" max="5904" width="11.77734375" style="181" customWidth="1"/>
    <col min="5905" max="5905" width="1.77734375" style="181" customWidth="1"/>
    <col min="5906" max="5906" width="6.88671875" style="181" customWidth="1"/>
    <col min="5907" max="5907" width="4.44140625" style="181" customWidth="1"/>
    <col min="5908" max="5908" width="3.6640625" style="181" customWidth="1"/>
    <col min="5909" max="5909" width="0.77734375" style="181" customWidth="1"/>
    <col min="5910" max="5910" width="3.33203125" style="181" customWidth="1"/>
    <col min="5911" max="5911" width="3.6640625" style="181" customWidth="1"/>
    <col min="5912" max="5912" width="3" style="181" customWidth="1"/>
    <col min="5913" max="5913" width="3.6640625" style="181" customWidth="1"/>
    <col min="5914" max="5914" width="3.109375" style="181" customWidth="1"/>
    <col min="5915" max="5915" width="1.88671875" style="181" customWidth="1"/>
    <col min="5916" max="5917" width="2.21875" style="181" customWidth="1"/>
    <col min="5918" max="5918" width="7.21875" style="181" customWidth="1"/>
    <col min="5919" max="6153" width="8.88671875" style="181"/>
    <col min="6154" max="6154" width="2.44140625" style="181" customWidth="1"/>
    <col min="6155" max="6155" width="2.33203125" style="181" customWidth="1"/>
    <col min="6156" max="6156" width="1.109375" style="181" customWidth="1"/>
    <col min="6157" max="6157" width="22.6640625" style="181" customWidth="1"/>
    <col min="6158" max="6158" width="1.21875" style="181" customWidth="1"/>
    <col min="6159" max="6160" width="11.77734375" style="181" customWidth="1"/>
    <col min="6161" max="6161" width="1.77734375" style="181" customWidth="1"/>
    <col min="6162" max="6162" width="6.88671875" style="181" customWidth="1"/>
    <col min="6163" max="6163" width="4.44140625" style="181" customWidth="1"/>
    <col min="6164" max="6164" width="3.6640625" style="181" customWidth="1"/>
    <col min="6165" max="6165" width="0.77734375" style="181" customWidth="1"/>
    <col min="6166" max="6166" width="3.33203125" style="181" customWidth="1"/>
    <col min="6167" max="6167" width="3.6640625" style="181" customWidth="1"/>
    <col min="6168" max="6168" width="3" style="181" customWidth="1"/>
    <col min="6169" max="6169" width="3.6640625" style="181" customWidth="1"/>
    <col min="6170" max="6170" width="3.109375" style="181" customWidth="1"/>
    <col min="6171" max="6171" width="1.88671875" style="181" customWidth="1"/>
    <col min="6172" max="6173" width="2.21875" style="181" customWidth="1"/>
    <col min="6174" max="6174" width="7.21875" style="181" customWidth="1"/>
    <col min="6175" max="6409" width="8.88671875" style="181"/>
    <col min="6410" max="6410" width="2.44140625" style="181" customWidth="1"/>
    <col min="6411" max="6411" width="2.33203125" style="181" customWidth="1"/>
    <col min="6412" max="6412" width="1.109375" style="181" customWidth="1"/>
    <col min="6413" max="6413" width="22.6640625" style="181" customWidth="1"/>
    <col min="6414" max="6414" width="1.21875" style="181" customWidth="1"/>
    <col min="6415" max="6416" width="11.77734375" style="181" customWidth="1"/>
    <col min="6417" max="6417" width="1.77734375" style="181" customWidth="1"/>
    <col min="6418" max="6418" width="6.88671875" style="181" customWidth="1"/>
    <col min="6419" max="6419" width="4.44140625" style="181" customWidth="1"/>
    <col min="6420" max="6420" width="3.6640625" style="181" customWidth="1"/>
    <col min="6421" max="6421" width="0.77734375" style="181" customWidth="1"/>
    <col min="6422" max="6422" width="3.33203125" style="181" customWidth="1"/>
    <col min="6423" max="6423" width="3.6640625" style="181" customWidth="1"/>
    <col min="6424" max="6424" width="3" style="181" customWidth="1"/>
    <col min="6425" max="6425" width="3.6640625" style="181" customWidth="1"/>
    <col min="6426" max="6426" width="3.109375" style="181" customWidth="1"/>
    <col min="6427" max="6427" width="1.88671875" style="181" customWidth="1"/>
    <col min="6428" max="6429" width="2.21875" style="181" customWidth="1"/>
    <col min="6430" max="6430" width="7.21875" style="181" customWidth="1"/>
    <col min="6431" max="6665" width="8.88671875" style="181"/>
    <col min="6666" max="6666" width="2.44140625" style="181" customWidth="1"/>
    <col min="6667" max="6667" width="2.33203125" style="181" customWidth="1"/>
    <col min="6668" max="6668" width="1.109375" style="181" customWidth="1"/>
    <col min="6669" max="6669" width="22.6640625" style="181" customWidth="1"/>
    <col min="6670" max="6670" width="1.21875" style="181" customWidth="1"/>
    <col min="6671" max="6672" width="11.77734375" style="181" customWidth="1"/>
    <col min="6673" max="6673" width="1.77734375" style="181" customWidth="1"/>
    <col min="6674" max="6674" width="6.88671875" style="181" customWidth="1"/>
    <col min="6675" max="6675" width="4.44140625" style="181" customWidth="1"/>
    <col min="6676" max="6676" width="3.6640625" style="181" customWidth="1"/>
    <col min="6677" max="6677" width="0.77734375" style="181" customWidth="1"/>
    <col min="6678" max="6678" width="3.33203125" style="181" customWidth="1"/>
    <col min="6679" max="6679" width="3.6640625" style="181" customWidth="1"/>
    <col min="6680" max="6680" width="3" style="181" customWidth="1"/>
    <col min="6681" max="6681" width="3.6640625" style="181" customWidth="1"/>
    <col min="6682" max="6682" width="3.109375" style="181" customWidth="1"/>
    <col min="6683" max="6683" width="1.88671875" style="181" customWidth="1"/>
    <col min="6684" max="6685" width="2.21875" style="181" customWidth="1"/>
    <col min="6686" max="6686" width="7.21875" style="181" customWidth="1"/>
    <col min="6687" max="6921" width="8.88671875" style="181"/>
    <col min="6922" max="6922" width="2.44140625" style="181" customWidth="1"/>
    <col min="6923" max="6923" width="2.33203125" style="181" customWidth="1"/>
    <col min="6924" max="6924" width="1.109375" style="181" customWidth="1"/>
    <col min="6925" max="6925" width="22.6640625" style="181" customWidth="1"/>
    <col min="6926" max="6926" width="1.21875" style="181" customWidth="1"/>
    <col min="6927" max="6928" width="11.77734375" style="181" customWidth="1"/>
    <col min="6929" max="6929" width="1.77734375" style="181" customWidth="1"/>
    <col min="6930" max="6930" width="6.88671875" style="181" customWidth="1"/>
    <col min="6931" max="6931" width="4.44140625" style="181" customWidth="1"/>
    <col min="6932" max="6932" width="3.6640625" style="181" customWidth="1"/>
    <col min="6933" max="6933" width="0.77734375" style="181" customWidth="1"/>
    <col min="6934" max="6934" width="3.33203125" style="181" customWidth="1"/>
    <col min="6935" max="6935" width="3.6640625" style="181" customWidth="1"/>
    <col min="6936" max="6936" width="3" style="181" customWidth="1"/>
    <col min="6937" max="6937" width="3.6640625" style="181" customWidth="1"/>
    <col min="6938" max="6938" width="3.109375" style="181" customWidth="1"/>
    <col min="6939" max="6939" width="1.88671875" style="181" customWidth="1"/>
    <col min="6940" max="6941" width="2.21875" style="181" customWidth="1"/>
    <col min="6942" max="6942" width="7.21875" style="181" customWidth="1"/>
    <col min="6943" max="7177" width="8.88671875" style="181"/>
    <col min="7178" max="7178" width="2.44140625" style="181" customWidth="1"/>
    <col min="7179" max="7179" width="2.33203125" style="181" customWidth="1"/>
    <col min="7180" max="7180" width="1.109375" style="181" customWidth="1"/>
    <col min="7181" max="7181" width="22.6640625" style="181" customWidth="1"/>
    <col min="7182" max="7182" width="1.21875" style="181" customWidth="1"/>
    <col min="7183" max="7184" width="11.77734375" style="181" customWidth="1"/>
    <col min="7185" max="7185" width="1.77734375" style="181" customWidth="1"/>
    <col min="7186" max="7186" width="6.88671875" style="181" customWidth="1"/>
    <col min="7187" max="7187" width="4.44140625" style="181" customWidth="1"/>
    <col min="7188" max="7188" width="3.6640625" style="181" customWidth="1"/>
    <col min="7189" max="7189" width="0.77734375" style="181" customWidth="1"/>
    <col min="7190" max="7190" width="3.33203125" style="181" customWidth="1"/>
    <col min="7191" max="7191" width="3.6640625" style="181" customWidth="1"/>
    <col min="7192" max="7192" width="3" style="181" customWidth="1"/>
    <col min="7193" max="7193" width="3.6640625" style="181" customWidth="1"/>
    <col min="7194" max="7194" width="3.109375" style="181" customWidth="1"/>
    <col min="7195" max="7195" width="1.88671875" style="181" customWidth="1"/>
    <col min="7196" max="7197" width="2.21875" style="181" customWidth="1"/>
    <col min="7198" max="7198" width="7.21875" style="181" customWidth="1"/>
    <col min="7199" max="7433" width="8.88671875" style="181"/>
    <col min="7434" max="7434" width="2.44140625" style="181" customWidth="1"/>
    <col min="7435" max="7435" width="2.33203125" style="181" customWidth="1"/>
    <col min="7436" max="7436" width="1.109375" style="181" customWidth="1"/>
    <col min="7437" max="7437" width="22.6640625" style="181" customWidth="1"/>
    <col min="7438" max="7438" width="1.21875" style="181" customWidth="1"/>
    <col min="7439" max="7440" width="11.77734375" style="181" customWidth="1"/>
    <col min="7441" max="7441" width="1.77734375" style="181" customWidth="1"/>
    <col min="7442" max="7442" width="6.88671875" style="181" customWidth="1"/>
    <col min="7443" max="7443" width="4.44140625" style="181" customWidth="1"/>
    <col min="7444" max="7444" width="3.6640625" style="181" customWidth="1"/>
    <col min="7445" max="7445" width="0.77734375" style="181" customWidth="1"/>
    <col min="7446" max="7446" width="3.33203125" style="181" customWidth="1"/>
    <col min="7447" max="7447" width="3.6640625" style="181" customWidth="1"/>
    <col min="7448" max="7448" width="3" style="181" customWidth="1"/>
    <col min="7449" max="7449" width="3.6640625" style="181" customWidth="1"/>
    <col min="7450" max="7450" width="3.109375" style="181" customWidth="1"/>
    <col min="7451" max="7451" width="1.88671875" style="181" customWidth="1"/>
    <col min="7452" max="7453" width="2.21875" style="181" customWidth="1"/>
    <col min="7454" max="7454" width="7.21875" style="181" customWidth="1"/>
    <col min="7455" max="7689" width="8.88671875" style="181"/>
    <col min="7690" max="7690" width="2.44140625" style="181" customWidth="1"/>
    <col min="7691" max="7691" width="2.33203125" style="181" customWidth="1"/>
    <col min="7692" max="7692" width="1.109375" style="181" customWidth="1"/>
    <col min="7693" max="7693" width="22.6640625" style="181" customWidth="1"/>
    <col min="7694" max="7694" width="1.21875" style="181" customWidth="1"/>
    <col min="7695" max="7696" width="11.77734375" style="181" customWidth="1"/>
    <col min="7697" max="7697" width="1.77734375" style="181" customWidth="1"/>
    <col min="7698" max="7698" width="6.88671875" style="181" customWidth="1"/>
    <col min="7699" max="7699" width="4.44140625" style="181" customWidth="1"/>
    <col min="7700" max="7700" width="3.6640625" style="181" customWidth="1"/>
    <col min="7701" max="7701" width="0.77734375" style="181" customWidth="1"/>
    <col min="7702" max="7702" width="3.33203125" style="181" customWidth="1"/>
    <col min="7703" max="7703" width="3.6640625" style="181" customWidth="1"/>
    <col min="7704" max="7704" width="3" style="181" customWidth="1"/>
    <col min="7705" max="7705" width="3.6640625" style="181" customWidth="1"/>
    <col min="7706" max="7706" width="3.109375" style="181" customWidth="1"/>
    <col min="7707" max="7707" width="1.88671875" style="181" customWidth="1"/>
    <col min="7708" max="7709" width="2.21875" style="181" customWidth="1"/>
    <col min="7710" max="7710" width="7.21875" style="181" customWidth="1"/>
    <col min="7711" max="7945" width="8.88671875" style="181"/>
    <col min="7946" max="7946" width="2.44140625" style="181" customWidth="1"/>
    <col min="7947" max="7947" width="2.33203125" style="181" customWidth="1"/>
    <col min="7948" max="7948" width="1.109375" style="181" customWidth="1"/>
    <col min="7949" max="7949" width="22.6640625" style="181" customWidth="1"/>
    <col min="7950" max="7950" width="1.21875" style="181" customWidth="1"/>
    <col min="7951" max="7952" width="11.77734375" style="181" customWidth="1"/>
    <col min="7953" max="7953" width="1.77734375" style="181" customWidth="1"/>
    <col min="7954" max="7954" width="6.88671875" style="181" customWidth="1"/>
    <col min="7955" max="7955" width="4.44140625" style="181" customWidth="1"/>
    <col min="7956" max="7956" width="3.6640625" style="181" customWidth="1"/>
    <col min="7957" max="7957" width="0.77734375" style="181" customWidth="1"/>
    <col min="7958" max="7958" width="3.33203125" style="181" customWidth="1"/>
    <col min="7959" max="7959" width="3.6640625" style="181" customWidth="1"/>
    <col min="7960" max="7960" width="3" style="181" customWidth="1"/>
    <col min="7961" max="7961" width="3.6640625" style="181" customWidth="1"/>
    <col min="7962" max="7962" width="3.109375" style="181" customWidth="1"/>
    <col min="7963" max="7963" width="1.88671875" style="181" customWidth="1"/>
    <col min="7964" max="7965" width="2.21875" style="181" customWidth="1"/>
    <col min="7966" max="7966" width="7.21875" style="181" customWidth="1"/>
    <col min="7967" max="8201" width="8.88671875" style="181"/>
    <col min="8202" max="8202" width="2.44140625" style="181" customWidth="1"/>
    <col min="8203" max="8203" width="2.33203125" style="181" customWidth="1"/>
    <col min="8204" max="8204" width="1.109375" style="181" customWidth="1"/>
    <col min="8205" max="8205" width="22.6640625" style="181" customWidth="1"/>
    <col min="8206" max="8206" width="1.21875" style="181" customWidth="1"/>
    <col min="8207" max="8208" width="11.77734375" style="181" customWidth="1"/>
    <col min="8209" max="8209" width="1.77734375" style="181" customWidth="1"/>
    <col min="8210" max="8210" width="6.88671875" style="181" customWidth="1"/>
    <col min="8211" max="8211" width="4.44140625" style="181" customWidth="1"/>
    <col min="8212" max="8212" width="3.6640625" style="181" customWidth="1"/>
    <col min="8213" max="8213" width="0.77734375" style="181" customWidth="1"/>
    <col min="8214" max="8214" width="3.33203125" style="181" customWidth="1"/>
    <col min="8215" max="8215" width="3.6640625" style="181" customWidth="1"/>
    <col min="8216" max="8216" width="3" style="181" customWidth="1"/>
    <col min="8217" max="8217" width="3.6640625" style="181" customWidth="1"/>
    <col min="8218" max="8218" width="3.109375" style="181" customWidth="1"/>
    <col min="8219" max="8219" width="1.88671875" style="181" customWidth="1"/>
    <col min="8220" max="8221" width="2.21875" style="181" customWidth="1"/>
    <col min="8222" max="8222" width="7.21875" style="181" customWidth="1"/>
    <col min="8223" max="8457" width="8.88671875" style="181"/>
    <col min="8458" max="8458" width="2.44140625" style="181" customWidth="1"/>
    <col min="8459" max="8459" width="2.33203125" style="181" customWidth="1"/>
    <col min="8460" max="8460" width="1.109375" style="181" customWidth="1"/>
    <col min="8461" max="8461" width="22.6640625" style="181" customWidth="1"/>
    <col min="8462" max="8462" width="1.21875" style="181" customWidth="1"/>
    <col min="8463" max="8464" width="11.77734375" style="181" customWidth="1"/>
    <col min="8465" max="8465" width="1.77734375" style="181" customWidth="1"/>
    <col min="8466" max="8466" width="6.88671875" style="181" customWidth="1"/>
    <col min="8467" max="8467" width="4.44140625" style="181" customWidth="1"/>
    <col min="8468" max="8468" width="3.6640625" style="181" customWidth="1"/>
    <col min="8469" max="8469" width="0.77734375" style="181" customWidth="1"/>
    <col min="8470" max="8470" width="3.33203125" style="181" customWidth="1"/>
    <col min="8471" max="8471" width="3.6640625" style="181" customWidth="1"/>
    <col min="8472" max="8472" width="3" style="181" customWidth="1"/>
    <col min="8473" max="8473" width="3.6640625" style="181" customWidth="1"/>
    <col min="8474" max="8474" width="3.109375" style="181" customWidth="1"/>
    <col min="8475" max="8475" width="1.88671875" style="181" customWidth="1"/>
    <col min="8476" max="8477" width="2.21875" style="181" customWidth="1"/>
    <col min="8478" max="8478" width="7.21875" style="181" customWidth="1"/>
    <col min="8479" max="8713" width="8.88671875" style="181"/>
    <col min="8714" max="8714" width="2.44140625" style="181" customWidth="1"/>
    <col min="8715" max="8715" width="2.33203125" style="181" customWidth="1"/>
    <col min="8716" max="8716" width="1.109375" style="181" customWidth="1"/>
    <col min="8717" max="8717" width="22.6640625" style="181" customWidth="1"/>
    <col min="8718" max="8718" width="1.21875" style="181" customWidth="1"/>
    <col min="8719" max="8720" width="11.77734375" style="181" customWidth="1"/>
    <col min="8721" max="8721" width="1.77734375" style="181" customWidth="1"/>
    <col min="8722" max="8722" width="6.88671875" style="181" customWidth="1"/>
    <col min="8723" max="8723" width="4.44140625" style="181" customWidth="1"/>
    <col min="8724" max="8724" width="3.6640625" style="181" customWidth="1"/>
    <col min="8725" max="8725" width="0.77734375" style="181" customWidth="1"/>
    <col min="8726" max="8726" width="3.33203125" style="181" customWidth="1"/>
    <col min="8727" max="8727" width="3.6640625" style="181" customWidth="1"/>
    <col min="8728" max="8728" width="3" style="181" customWidth="1"/>
    <col min="8729" max="8729" width="3.6640625" style="181" customWidth="1"/>
    <col min="8730" max="8730" width="3.109375" style="181" customWidth="1"/>
    <col min="8731" max="8731" width="1.88671875" style="181" customWidth="1"/>
    <col min="8732" max="8733" width="2.21875" style="181" customWidth="1"/>
    <col min="8734" max="8734" width="7.21875" style="181" customWidth="1"/>
    <col min="8735" max="8969" width="8.88671875" style="181"/>
    <col min="8970" max="8970" width="2.44140625" style="181" customWidth="1"/>
    <col min="8971" max="8971" width="2.33203125" style="181" customWidth="1"/>
    <col min="8972" max="8972" width="1.109375" style="181" customWidth="1"/>
    <col min="8973" max="8973" width="22.6640625" style="181" customWidth="1"/>
    <col min="8974" max="8974" width="1.21875" style="181" customWidth="1"/>
    <col min="8975" max="8976" width="11.77734375" style="181" customWidth="1"/>
    <col min="8977" max="8977" width="1.77734375" style="181" customWidth="1"/>
    <col min="8978" max="8978" width="6.88671875" style="181" customWidth="1"/>
    <col min="8979" max="8979" width="4.44140625" style="181" customWidth="1"/>
    <col min="8980" max="8980" width="3.6640625" style="181" customWidth="1"/>
    <col min="8981" max="8981" width="0.77734375" style="181" customWidth="1"/>
    <col min="8982" max="8982" width="3.33203125" style="181" customWidth="1"/>
    <col min="8983" max="8983" width="3.6640625" style="181" customWidth="1"/>
    <col min="8984" max="8984" width="3" style="181" customWidth="1"/>
    <col min="8985" max="8985" width="3.6640625" style="181" customWidth="1"/>
    <col min="8986" max="8986" width="3.109375" style="181" customWidth="1"/>
    <col min="8987" max="8987" width="1.88671875" style="181" customWidth="1"/>
    <col min="8988" max="8989" width="2.21875" style="181" customWidth="1"/>
    <col min="8990" max="8990" width="7.21875" style="181" customWidth="1"/>
    <col min="8991" max="9225" width="8.88671875" style="181"/>
    <col min="9226" max="9226" width="2.44140625" style="181" customWidth="1"/>
    <col min="9227" max="9227" width="2.33203125" style="181" customWidth="1"/>
    <col min="9228" max="9228" width="1.109375" style="181" customWidth="1"/>
    <col min="9229" max="9229" width="22.6640625" style="181" customWidth="1"/>
    <col min="9230" max="9230" width="1.21875" style="181" customWidth="1"/>
    <col min="9231" max="9232" width="11.77734375" style="181" customWidth="1"/>
    <col min="9233" max="9233" width="1.77734375" style="181" customWidth="1"/>
    <col min="9234" max="9234" width="6.88671875" style="181" customWidth="1"/>
    <col min="9235" max="9235" width="4.44140625" style="181" customWidth="1"/>
    <col min="9236" max="9236" width="3.6640625" style="181" customWidth="1"/>
    <col min="9237" max="9237" width="0.77734375" style="181" customWidth="1"/>
    <col min="9238" max="9238" width="3.33203125" style="181" customWidth="1"/>
    <col min="9239" max="9239" width="3.6640625" style="181" customWidth="1"/>
    <col min="9240" max="9240" width="3" style="181" customWidth="1"/>
    <col min="9241" max="9241" width="3.6640625" style="181" customWidth="1"/>
    <col min="9242" max="9242" width="3.109375" style="181" customWidth="1"/>
    <col min="9243" max="9243" width="1.88671875" style="181" customWidth="1"/>
    <col min="9244" max="9245" width="2.21875" style="181" customWidth="1"/>
    <col min="9246" max="9246" width="7.21875" style="181" customWidth="1"/>
    <col min="9247" max="9481" width="8.88671875" style="181"/>
    <col min="9482" max="9482" width="2.44140625" style="181" customWidth="1"/>
    <col min="9483" max="9483" width="2.33203125" style="181" customWidth="1"/>
    <col min="9484" max="9484" width="1.109375" style="181" customWidth="1"/>
    <col min="9485" max="9485" width="22.6640625" style="181" customWidth="1"/>
    <col min="9486" max="9486" width="1.21875" style="181" customWidth="1"/>
    <col min="9487" max="9488" width="11.77734375" style="181" customWidth="1"/>
    <col min="9489" max="9489" width="1.77734375" style="181" customWidth="1"/>
    <col min="9490" max="9490" width="6.88671875" style="181" customWidth="1"/>
    <col min="9491" max="9491" width="4.44140625" style="181" customWidth="1"/>
    <col min="9492" max="9492" width="3.6640625" style="181" customWidth="1"/>
    <col min="9493" max="9493" width="0.77734375" style="181" customWidth="1"/>
    <col min="9494" max="9494" width="3.33203125" style="181" customWidth="1"/>
    <col min="9495" max="9495" width="3.6640625" style="181" customWidth="1"/>
    <col min="9496" max="9496" width="3" style="181" customWidth="1"/>
    <col min="9497" max="9497" width="3.6640625" style="181" customWidth="1"/>
    <col min="9498" max="9498" width="3.109375" style="181" customWidth="1"/>
    <col min="9499" max="9499" width="1.88671875" style="181" customWidth="1"/>
    <col min="9500" max="9501" width="2.21875" style="181" customWidth="1"/>
    <col min="9502" max="9502" width="7.21875" style="181" customWidth="1"/>
    <col min="9503" max="9737" width="8.88671875" style="181"/>
    <col min="9738" max="9738" width="2.44140625" style="181" customWidth="1"/>
    <col min="9739" max="9739" width="2.33203125" style="181" customWidth="1"/>
    <col min="9740" max="9740" width="1.109375" style="181" customWidth="1"/>
    <col min="9741" max="9741" width="22.6640625" style="181" customWidth="1"/>
    <col min="9742" max="9742" width="1.21875" style="181" customWidth="1"/>
    <col min="9743" max="9744" width="11.77734375" style="181" customWidth="1"/>
    <col min="9745" max="9745" width="1.77734375" style="181" customWidth="1"/>
    <col min="9746" max="9746" width="6.88671875" style="181" customWidth="1"/>
    <col min="9747" max="9747" width="4.44140625" style="181" customWidth="1"/>
    <col min="9748" max="9748" width="3.6640625" style="181" customWidth="1"/>
    <col min="9749" max="9749" width="0.77734375" style="181" customWidth="1"/>
    <col min="9750" max="9750" width="3.33203125" style="181" customWidth="1"/>
    <col min="9751" max="9751" width="3.6640625" style="181" customWidth="1"/>
    <col min="9752" max="9752" width="3" style="181" customWidth="1"/>
    <col min="9753" max="9753" width="3.6640625" style="181" customWidth="1"/>
    <col min="9754" max="9754" width="3.109375" style="181" customWidth="1"/>
    <col min="9755" max="9755" width="1.88671875" style="181" customWidth="1"/>
    <col min="9756" max="9757" width="2.21875" style="181" customWidth="1"/>
    <col min="9758" max="9758" width="7.21875" style="181" customWidth="1"/>
    <col min="9759" max="9993" width="8.88671875" style="181"/>
    <col min="9994" max="9994" width="2.44140625" style="181" customWidth="1"/>
    <col min="9995" max="9995" width="2.33203125" style="181" customWidth="1"/>
    <col min="9996" max="9996" width="1.109375" style="181" customWidth="1"/>
    <col min="9997" max="9997" width="22.6640625" style="181" customWidth="1"/>
    <col min="9998" max="9998" width="1.21875" style="181" customWidth="1"/>
    <col min="9999" max="10000" width="11.77734375" style="181" customWidth="1"/>
    <col min="10001" max="10001" width="1.77734375" style="181" customWidth="1"/>
    <col min="10002" max="10002" width="6.88671875" style="181" customWidth="1"/>
    <col min="10003" max="10003" width="4.44140625" style="181" customWidth="1"/>
    <col min="10004" max="10004" width="3.6640625" style="181" customWidth="1"/>
    <col min="10005" max="10005" width="0.77734375" style="181" customWidth="1"/>
    <col min="10006" max="10006" width="3.33203125" style="181" customWidth="1"/>
    <col min="10007" max="10007" width="3.6640625" style="181" customWidth="1"/>
    <col min="10008" max="10008" width="3" style="181" customWidth="1"/>
    <col min="10009" max="10009" width="3.6640625" style="181" customWidth="1"/>
    <col min="10010" max="10010" width="3.109375" style="181" customWidth="1"/>
    <col min="10011" max="10011" width="1.88671875" style="181" customWidth="1"/>
    <col min="10012" max="10013" width="2.21875" style="181" customWidth="1"/>
    <col min="10014" max="10014" width="7.21875" style="181" customWidth="1"/>
    <col min="10015" max="10249" width="8.88671875" style="181"/>
    <col min="10250" max="10250" width="2.44140625" style="181" customWidth="1"/>
    <col min="10251" max="10251" width="2.33203125" style="181" customWidth="1"/>
    <col min="10252" max="10252" width="1.109375" style="181" customWidth="1"/>
    <col min="10253" max="10253" width="22.6640625" style="181" customWidth="1"/>
    <col min="10254" max="10254" width="1.21875" style="181" customWidth="1"/>
    <col min="10255" max="10256" width="11.77734375" style="181" customWidth="1"/>
    <col min="10257" max="10257" width="1.77734375" style="181" customWidth="1"/>
    <col min="10258" max="10258" width="6.88671875" style="181" customWidth="1"/>
    <col min="10259" max="10259" width="4.44140625" style="181" customWidth="1"/>
    <col min="10260" max="10260" width="3.6640625" style="181" customWidth="1"/>
    <col min="10261" max="10261" width="0.77734375" style="181" customWidth="1"/>
    <col min="10262" max="10262" width="3.33203125" style="181" customWidth="1"/>
    <col min="10263" max="10263" width="3.6640625" style="181" customWidth="1"/>
    <col min="10264" max="10264" width="3" style="181" customWidth="1"/>
    <col min="10265" max="10265" width="3.6640625" style="181" customWidth="1"/>
    <col min="10266" max="10266" width="3.109375" style="181" customWidth="1"/>
    <col min="10267" max="10267" width="1.88671875" style="181" customWidth="1"/>
    <col min="10268" max="10269" width="2.21875" style="181" customWidth="1"/>
    <col min="10270" max="10270" width="7.21875" style="181" customWidth="1"/>
    <col min="10271" max="10505" width="8.88671875" style="181"/>
    <col min="10506" max="10506" width="2.44140625" style="181" customWidth="1"/>
    <col min="10507" max="10507" width="2.33203125" style="181" customWidth="1"/>
    <col min="10508" max="10508" width="1.109375" style="181" customWidth="1"/>
    <col min="10509" max="10509" width="22.6640625" style="181" customWidth="1"/>
    <col min="10510" max="10510" width="1.21875" style="181" customWidth="1"/>
    <col min="10511" max="10512" width="11.77734375" style="181" customWidth="1"/>
    <col min="10513" max="10513" width="1.77734375" style="181" customWidth="1"/>
    <col min="10514" max="10514" width="6.88671875" style="181" customWidth="1"/>
    <col min="10515" max="10515" width="4.44140625" style="181" customWidth="1"/>
    <col min="10516" max="10516" width="3.6640625" style="181" customWidth="1"/>
    <col min="10517" max="10517" width="0.77734375" style="181" customWidth="1"/>
    <col min="10518" max="10518" width="3.33203125" style="181" customWidth="1"/>
    <col min="10519" max="10519" width="3.6640625" style="181" customWidth="1"/>
    <col min="10520" max="10520" width="3" style="181" customWidth="1"/>
    <col min="10521" max="10521" width="3.6640625" style="181" customWidth="1"/>
    <col min="10522" max="10522" width="3.109375" style="181" customWidth="1"/>
    <col min="10523" max="10523" width="1.88671875" style="181" customWidth="1"/>
    <col min="10524" max="10525" width="2.21875" style="181" customWidth="1"/>
    <col min="10526" max="10526" width="7.21875" style="181" customWidth="1"/>
    <col min="10527" max="10761" width="8.88671875" style="181"/>
    <col min="10762" max="10762" width="2.44140625" style="181" customWidth="1"/>
    <col min="10763" max="10763" width="2.33203125" style="181" customWidth="1"/>
    <col min="10764" max="10764" width="1.109375" style="181" customWidth="1"/>
    <col min="10765" max="10765" width="22.6640625" style="181" customWidth="1"/>
    <col min="10766" max="10766" width="1.21875" style="181" customWidth="1"/>
    <col min="10767" max="10768" width="11.77734375" style="181" customWidth="1"/>
    <col min="10769" max="10769" width="1.77734375" style="181" customWidth="1"/>
    <col min="10770" max="10770" width="6.88671875" style="181" customWidth="1"/>
    <col min="10771" max="10771" width="4.44140625" style="181" customWidth="1"/>
    <col min="10772" max="10772" width="3.6640625" style="181" customWidth="1"/>
    <col min="10773" max="10773" width="0.77734375" style="181" customWidth="1"/>
    <col min="10774" max="10774" width="3.33203125" style="181" customWidth="1"/>
    <col min="10775" max="10775" width="3.6640625" style="181" customWidth="1"/>
    <col min="10776" max="10776" width="3" style="181" customWidth="1"/>
    <col min="10777" max="10777" width="3.6640625" style="181" customWidth="1"/>
    <col min="10778" max="10778" width="3.109375" style="181" customWidth="1"/>
    <col min="10779" max="10779" width="1.88671875" style="181" customWidth="1"/>
    <col min="10780" max="10781" width="2.21875" style="181" customWidth="1"/>
    <col min="10782" max="10782" width="7.21875" style="181" customWidth="1"/>
    <col min="10783" max="11017" width="8.88671875" style="181"/>
    <col min="11018" max="11018" width="2.44140625" style="181" customWidth="1"/>
    <col min="11019" max="11019" width="2.33203125" style="181" customWidth="1"/>
    <col min="11020" max="11020" width="1.109375" style="181" customWidth="1"/>
    <col min="11021" max="11021" width="22.6640625" style="181" customWidth="1"/>
    <col min="11022" max="11022" width="1.21875" style="181" customWidth="1"/>
    <col min="11023" max="11024" width="11.77734375" style="181" customWidth="1"/>
    <col min="11025" max="11025" width="1.77734375" style="181" customWidth="1"/>
    <col min="11026" max="11026" width="6.88671875" style="181" customWidth="1"/>
    <col min="11027" max="11027" width="4.44140625" style="181" customWidth="1"/>
    <col min="11028" max="11028" width="3.6640625" style="181" customWidth="1"/>
    <col min="11029" max="11029" width="0.77734375" style="181" customWidth="1"/>
    <col min="11030" max="11030" width="3.33203125" style="181" customWidth="1"/>
    <col min="11031" max="11031" width="3.6640625" style="181" customWidth="1"/>
    <col min="11032" max="11032" width="3" style="181" customWidth="1"/>
    <col min="11033" max="11033" width="3.6640625" style="181" customWidth="1"/>
    <col min="11034" max="11034" width="3.109375" style="181" customWidth="1"/>
    <col min="11035" max="11035" width="1.88671875" style="181" customWidth="1"/>
    <col min="11036" max="11037" width="2.21875" style="181" customWidth="1"/>
    <col min="11038" max="11038" width="7.21875" style="181" customWidth="1"/>
    <col min="11039" max="11273" width="8.88671875" style="181"/>
    <col min="11274" max="11274" width="2.44140625" style="181" customWidth="1"/>
    <col min="11275" max="11275" width="2.33203125" style="181" customWidth="1"/>
    <col min="11276" max="11276" width="1.109375" style="181" customWidth="1"/>
    <col min="11277" max="11277" width="22.6640625" style="181" customWidth="1"/>
    <col min="11278" max="11278" width="1.21875" style="181" customWidth="1"/>
    <col min="11279" max="11280" width="11.77734375" style="181" customWidth="1"/>
    <col min="11281" max="11281" width="1.77734375" style="181" customWidth="1"/>
    <col min="11282" max="11282" width="6.88671875" style="181" customWidth="1"/>
    <col min="11283" max="11283" width="4.44140625" style="181" customWidth="1"/>
    <col min="11284" max="11284" width="3.6640625" style="181" customWidth="1"/>
    <col min="11285" max="11285" width="0.77734375" style="181" customWidth="1"/>
    <col min="11286" max="11286" width="3.33203125" style="181" customWidth="1"/>
    <col min="11287" max="11287" width="3.6640625" style="181" customWidth="1"/>
    <col min="11288" max="11288" width="3" style="181" customWidth="1"/>
    <col min="11289" max="11289" width="3.6640625" style="181" customWidth="1"/>
    <col min="11290" max="11290" width="3.109375" style="181" customWidth="1"/>
    <col min="11291" max="11291" width="1.88671875" style="181" customWidth="1"/>
    <col min="11292" max="11293" width="2.21875" style="181" customWidth="1"/>
    <col min="11294" max="11294" width="7.21875" style="181" customWidth="1"/>
    <col min="11295" max="11529" width="8.88671875" style="181"/>
    <col min="11530" max="11530" width="2.44140625" style="181" customWidth="1"/>
    <col min="11531" max="11531" width="2.33203125" style="181" customWidth="1"/>
    <col min="11532" max="11532" width="1.109375" style="181" customWidth="1"/>
    <col min="11533" max="11533" width="22.6640625" style="181" customWidth="1"/>
    <col min="11534" max="11534" width="1.21875" style="181" customWidth="1"/>
    <col min="11535" max="11536" width="11.77734375" style="181" customWidth="1"/>
    <col min="11537" max="11537" width="1.77734375" style="181" customWidth="1"/>
    <col min="11538" max="11538" width="6.88671875" style="181" customWidth="1"/>
    <col min="11539" max="11539" width="4.44140625" style="181" customWidth="1"/>
    <col min="11540" max="11540" width="3.6640625" style="181" customWidth="1"/>
    <col min="11541" max="11541" width="0.77734375" style="181" customWidth="1"/>
    <col min="11542" max="11542" width="3.33203125" style="181" customWidth="1"/>
    <col min="11543" max="11543" width="3.6640625" style="181" customWidth="1"/>
    <col min="11544" max="11544" width="3" style="181" customWidth="1"/>
    <col min="11545" max="11545" width="3.6640625" style="181" customWidth="1"/>
    <col min="11546" max="11546" width="3.109375" style="181" customWidth="1"/>
    <col min="11547" max="11547" width="1.88671875" style="181" customWidth="1"/>
    <col min="11548" max="11549" width="2.21875" style="181" customWidth="1"/>
    <col min="11550" max="11550" width="7.21875" style="181" customWidth="1"/>
    <col min="11551" max="11785" width="8.88671875" style="181"/>
    <col min="11786" max="11786" width="2.44140625" style="181" customWidth="1"/>
    <col min="11787" max="11787" width="2.33203125" style="181" customWidth="1"/>
    <col min="11788" max="11788" width="1.109375" style="181" customWidth="1"/>
    <col min="11789" max="11789" width="22.6640625" style="181" customWidth="1"/>
    <col min="11790" max="11790" width="1.21875" style="181" customWidth="1"/>
    <col min="11791" max="11792" width="11.77734375" style="181" customWidth="1"/>
    <col min="11793" max="11793" width="1.77734375" style="181" customWidth="1"/>
    <col min="11794" max="11794" width="6.88671875" style="181" customWidth="1"/>
    <col min="11795" max="11795" width="4.44140625" style="181" customWidth="1"/>
    <col min="11796" max="11796" width="3.6640625" style="181" customWidth="1"/>
    <col min="11797" max="11797" width="0.77734375" style="181" customWidth="1"/>
    <col min="11798" max="11798" width="3.33203125" style="181" customWidth="1"/>
    <col min="11799" max="11799" width="3.6640625" style="181" customWidth="1"/>
    <col min="11800" max="11800" width="3" style="181" customWidth="1"/>
    <col min="11801" max="11801" width="3.6640625" style="181" customWidth="1"/>
    <col min="11802" max="11802" width="3.109375" style="181" customWidth="1"/>
    <col min="11803" max="11803" width="1.88671875" style="181" customWidth="1"/>
    <col min="11804" max="11805" width="2.21875" style="181" customWidth="1"/>
    <col min="11806" max="11806" width="7.21875" style="181" customWidth="1"/>
    <col min="11807" max="12041" width="8.88671875" style="181"/>
    <col min="12042" max="12042" width="2.44140625" style="181" customWidth="1"/>
    <col min="12043" max="12043" width="2.33203125" style="181" customWidth="1"/>
    <col min="12044" max="12044" width="1.109375" style="181" customWidth="1"/>
    <col min="12045" max="12045" width="22.6640625" style="181" customWidth="1"/>
    <col min="12046" max="12046" width="1.21875" style="181" customWidth="1"/>
    <col min="12047" max="12048" width="11.77734375" style="181" customWidth="1"/>
    <col min="12049" max="12049" width="1.77734375" style="181" customWidth="1"/>
    <col min="12050" max="12050" width="6.88671875" style="181" customWidth="1"/>
    <col min="12051" max="12051" width="4.44140625" style="181" customWidth="1"/>
    <col min="12052" max="12052" width="3.6640625" style="181" customWidth="1"/>
    <col min="12053" max="12053" width="0.77734375" style="181" customWidth="1"/>
    <col min="12054" max="12054" width="3.33203125" style="181" customWidth="1"/>
    <col min="12055" max="12055" width="3.6640625" style="181" customWidth="1"/>
    <col min="12056" max="12056" width="3" style="181" customWidth="1"/>
    <col min="12057" max="12057" width="3.6640625" style="181" customWidth="1"/>
    <col min="12058" max="12058" width="3.109375" style="181" customWidth="1"/>
    <col min="12059" max="12059" width="1.88671875" style="181" customWidth="1"/>
    <col min="12060" max="12061" width="2.21875" style="181" customWidth="1"/>
    <col min="12062" max="12062" width="7.21875" style="181" customWidth="1"/>
    <col min="12063" max="12297" width="8.88671875" style="181"/>
    <col min="12298" max="12298" width="2.44140625" style="181" customWidth="1"/>
    <col min="12299" max="12299" width="2.33203125" style="181" customWidth="1"/>
    <col min="12300" max="12300" width="1.109375" style="181" customWidth="1"/>
    <col min="12301" max="12301" width="22.6640625" style="181" customWidth="1"/>
    <col min="12302" max="12302" width="1.21875" style="181" customWidth="1"/>
    <col min="12303" max="12304" width="11.77734375" style="181" customWidth="1"/>
    <col min="12305" max="12305" width="1.77734375" style="181" customWidth="1"/>
    <col min="12306" max="12306" width="6.88671875" style="181" customWidth="1"/>
    <col min="12307" max="12307" width="4.44140625" style="181" customWidth="1"/>
    <col min="12308" max="12308" width="3.6640625" style="181" customWidth="1"/>
    <col min="12309" max="12309" width="0.77734375" style="181" customWidth="1"/>
    <col min="12310" max="12310" width="3.33203125" style="181" customWidth="1"/>
    <col min="12311" max="12311" width="3.6640625" style="181" customWidth="1"/>
    <col min="12312" max="12312" width="3" style="181" customWidth="1"/>
    <col min="12313" max="12313" width="3.6640625" style="181" customWidth="1"/>
    <col min="12314" max="12314" width="3.109375" style="181" customWidth="1"/>
    <col min="12315" max="12315" width="1.88671875" style="181" customWidth="1"/>
    <col min="12316" max="12317" width="2.21875" style="181" customWidth="1"/>
    <col min="12318" max="12318" width="7.21875" style="181" customWidth="1"/>
    <col min="12319" max="12553" width="8.88671875" style="181"/>
    <col min="12554" max="12554" width="2.44140625" style="181" customWidth="1"/>
    <col min="12555" max="12555" width="2.33203125" style="181" customWidth="1"/>
    <col min="12556" max="12556" width="1.109375" style="181" customWidth="1"/>
    <col min="12557" max="12557" width="22.6640625" style="181" customWidth="1"/>
    <col min="12558" max="12558" width="1.21875" style="181" customWidth="1"/>
    <col min="12559" max="12560" width="11.77734375" style="181" customWidth="1"/>
    <col min="12561" max="12561" width="1.77734375" style="181" customWidth="1"/>
    <col min="12562" max="12562" width="6.88671875" style="181" customWidth="1"/>
    <col min="12563" max="12563" width="4.44140625" style="181" customWidth="1"/>
    <col min="12564" max="12564" width="3.6640625" style="181" customWidth="1"/>
    <col min="12565" max="12565" width="0.77734375" style="181" customWidth="1"/>
    <col min="12566" max="12566" width="3.33203125" style="181" customWidth="1"/>
    <col min="12567" max="12567" width="3.6640625" style="181" customWidth="1"/>
    <col min="12568" max="12568" width="3" style="181" customWidth="1"/>
    <col min="12569" max="12569" width="3.6640625" style="181" customWidth="1"/>
    <col min="12570" max="12570" width="3.109375" style="181" customWidth="1"/>
    <col min="12571" max="12571" width="1.88671875" style="181" customWidth="1"/>
    <col min="12572" max="12573" width="2.21875" style="181" customWidth="1"/>
    <col min="12574" max="12574" width="7.21875" style="181" customWidth="1"/>
    <col min="12575" max="12809" width="8.88671875" style="181"/>
    <col min="12810" max="12810" width="2.44140625" style="181" customWidth="1"/>
    <col min="12811" max="12811" width="2.33203125" style="181" customWidth="1"/>
    <col min="12812" max="12812" width="1.109375" style="181" customWidth="1"/>
    <col min="12813" max="12813" width="22.6640625" style="181" customWidth="1"/>
    <col min="12814" max="12814" width="1.21875" style="181" customWidth="1"/>
    <col min="12815" max="12816" width="11.77734375" style="181" customWidth="1"/>
    <col min="12817" max="12817" width="1.77734375" style="181" customWidth="1"/>
    <col min="12818" max="12818" width="6.88671875" style="181" customWidth="1"/>
    <col min="12819" max="12819" width="4.44140625" style="181" customWidth="1"/>
    <col min="12820" max="12820" width="3.6640625" style="181" customWidth="1"/>
    <col min="12821" max="12821" width="0.77734375" style="181" customWidth="1"/>
    <col min="12822" max="12822" width="3.33203125" style="181" customWidth="1"/>
    <col min="12823" max="12823" width="3.6640625" style="181" customWidth="1"/>
    <col min="12824" max="12824" width="3" style="181" customWidth="1"/>
    <col min="12825" max="12825" width="3.6640625" style="181" customWidth="1"/>
    <col min="12826" max="12826" width="3.109375" style="181" customWidth="1"/>
    <col min="12827" max="12827" width="1.88671875" style="181" customWidth="1"/>
    <col min="12828" max="12829" width="2.21875" style="181" customWidth="1"/>
    <col min="12830" max="12830" width="7.21875" style="181" customWidth="1"/>
    <col min="12831" max="13065" width="8.88671875" style="181"/>
    <col min="13066" max="13066" width="2.44140625" style="181" customWidth="1"/>
    <col min="13067" max="13067" width="2.33203125" style="181" customWidth="1"/>
    <col min="13068" max="13068" width="1.109375" style="181" customWidth="1"/>
    <col min="13069" max="13069" width="22.6640625" style="181" customWidth="1"/>
    <col min="13070" max="13070" width="1.21875" style="181" customWidth="1"/>
    <col min="13071" max="13072" width="11.77734375" style="181" customWidth="1"/>
    <col min="13073" max="13073" width="1.77734375" style="181" customWidth="1"/>
    <col min="13074" max="13074" width="6.88671875" style="181" customWidth="1"/>
    <col min="13075" max="13075" width="4.44140625" style="181" customWidth="1"/>
    <col min="13076" max="13076" width="3.6640625" style="181" customWidth="1"/>
    <col min="13077" max="13077" width="0.77734375" style="181" customWidth="1"/>
    <col min="13078" max="13078" width="3.33203125" style="181" customWidth="1"/>
    <col min="13079" max="13079" width="3.6640625" style="181" customWidth="1"/>
    <col min="13080" max="13080" width="3" style="181" customWidth="1"/>
    <col min="13081" max="13081" width="3.6640625" style="181" customWidth="1"/>
    <col min="13082" max="13082" width="3.109375" style="181" customWidth="1"/>
    <col min="13083" max="13083" width="1.88671875" style="181" customWidth="1"/>
    <col min="13084" max="13085" width="2.21875" style="181" customWidth="1"/>
    <col min="13086" max="13086" width="7.21875" style="181" customWidth="1"/>
    <col min="13087" max="13321" width="8.88671875" style="181"/>
    <col min="13322" max="13322" width="2.44140625" style="181" customWidth="1"/>
    <col min="13323" max="13323" width="2.33203125" style="181" customWidth="1"/>
    <col min="13324" max="13324" width="1.109375" style="181" customWidth="1"/>
    <col min="13325" max="13325" width="22.6640625" style="181" customWidth="1"/>
    <col min="13326" max="13326" width="1.21875" style="181" customWidth="1"/>
    <col min="13327" max="13328" width="11.77734375" style="181" customWidth="1"/>
    <col min="13329" max="13329" width="1.77734375" style="181" customWidth="1"/>
    <col min="13330" max="13330" width="6.88671875" style="181" customWidth="1"/>
    <col min="13331" max="13331" width="4.44140625" style="181" customWidth="1"/>
    <col min="13332" max="13332" width="3.6640625" style="181" customWidth="1"/>
    <col min="13333" max="13333" width="0.77734375" style="181" customWidth="1"/>
    <col min="13334" max="13334" width="3.33203125" style="181" customWidth="1"/>
    <col min="13335" max="13335" width="3.6640625" style="181" customWidth="1"/>
    <col min="13336" max="13336" width="3" style="181" customWidth="1"/>
    <col min="13337" max="13337" width="3.6640625" style="181" customWidth="1"/>
    <col min="13338" max="13338" width="3.109375" style="181" customWidth="1"/>
    <col min="13339" max="13339" width="1.88671875" style="181" customWidth="1"/>
    <col min="13340" max="13341" width="2.21875" style="181" customWidth="1"/>
    <col min="13342" max="13342" width="7.21875" style="181" customWidth="1"/>
    <col min="13343" max="13577" width="8.88671875" style="181"/>
    <col min="13578" max="13578" width="2.44140625" style="181" customWidth="1"/>
    <col min="13579" max="13579" width="2.33203125" style="181" customWidth="1"/>
    <col min="13580" max="13580" width="1.109375" style="181" customWidth="1"/>
    <col min="13581" max="13581" width="22.6640625" style="181" customWidth="1"/>
    <col min="13582" max="13582" width="1.21875" style="181" customWidth="1"/>
    <col min="13583" max="13584" width="11.77734375" style="181" customWidth="1"/>
    <col min="13585" max="13585" width="1.77734375" style="181" customWidth="1"/>
    <col min="13586" max="13586" width="6.88671875" style="181" customWidth="1"/>
    <col min="13587" max="13587" width="4.44140625" style="181" customWidth="1"/>
    <col min="13588" max="13588" width="3.6640625" style="181" customWidth="1"/>
    <col min="13589" max="13589" width="0.77734375" style="181" customWidth="1"/>
    <col min="13590" max="13590" width="3.33203125" style="181" customWidth="1"/>
    <col min="13591" max="13591" width="3.6640625" style="181" customWidth="1"/>
    <col min="13592" max="13592" width="3" style="181" customWidth="1"/>
    <col min="13593" max="13593" width="3.6640625" style="181" customWidth="1"/>
    <col min="13594" max="13594" width="3.109375" style="181" customWidth="1"/>
    <col min="13595" max="13595" width="1.88671875" style="181" customWidth="1"/>
    <col min="13596" max="13597" width="2.21875" style="181" customWidth="1"/>
    <col min="13598" max="13598" width="7.21875" style="181" customWidth="1"/>
    <col min="13599" max="13833" width="8.88671875" style="181"/>
    <col min="13834" max="13834" width="2.44140625" style="181" customWidth="1"/>
    <col min="13835" max="13835" width="2.33203125" style="181" customWidth="1"/>
    <col min="13836" max="13836" width="1.109375" style="181" customWidth="1"/>
    <col min="13837" max="13837" width="22.6640625" style="181" customWidth="1"/>
    <col min="13838" max="13838" width="1.21875" style="181" customWidth="1"/>
    <col min="13839" max="13840" width="11.77734375" style="181" customWidth="1"/>
    <col min="13841" max="13841" width="1.77734375" style="181" customWidth="1"/>
    <col min="13842" max="13842" width="6.88671875" style="181" customWidth="1"/>
    <col min="13843" max="13843" width="4.44140625" style="181" customWidth="1"/>
    <col min="13844" max="13844" width="3.6640625" style="181" customWidth="1"/>
    <col min="13845" max="13845" width="0.77734375" style="181" customWidth="1"/>
    <col min="13846" max="13846" width="3.33203125" style="181" customWidth="1"/>
    <col min="13847" max="13847" width="3.6640625" style="181" customWidth="1"/>
    <col min="13848" max="13848" width="3" style="181" customWidth="1"/>
    <col min="13849" max="13849" width="3.6640625" style="181" customWidth="1"/>
    <col min="13850" max="13850" width="3.109375" style="181" customWidth="1"/>
    <col min="13851" max="13851" width="1.88671875" style="181" customWidth="1"/>
    <col min="13852" max="13853" width="2.21875" style="181" customWidth="1"/>
    <col min="13854" max="13854" width="7.21875" style="181" customWidth="1"/>
    <col min="13855" max="14089" width="8.88671875" style="181"/>
    <col min="14090" max="14090" width="2.44140625" style="181" customWidth="1"/>
    <col min="14091" max="14091" width="2.33203125" style="181" customWidth="1"/>
    <col min="14092" max="14092" width="1.109375" style="181" customWidth="1"/>
    <col min="14093" max="14093" width="22.6640625" style="181" customWidth="1"/>
    <col min="14094" max="14094" width="1.21875" style="181" customWidth="1"/>
    <col min="14095" max="14096" width="11.77734375" style="181" customWidth="1"/>
    <col min="14097" max="14097" width="1.77734375" style="181" customWidth="1"/>
    <col min="14098" max="14098" width="6.88671875" style="181" customWidth="1"/>
    <col min="14099" max="14099" width="4.44140625" style="181" customWidth="1"/>
    <col min="14100" max="14100" width="3.6640625" style="181" customWidth="1"/>
    <col min="14101" max="14101" width="0.77734375" style="181" customWidth="1"/>
    <col min="14102" max="14102" width="3.33203125" style="181" customWidth="1"/>
    <col min="14103" max="14103" width="3.6640625" style="181" customWidth="1"/>
    <col min="14104" max="14104" width="3" style="181" customWidth="1"/>
    <col min="14105" max="14105" width="3.6640625" style="181" customWidth="1"/>
    <col min="14106" max="14106" width="3.109375" style="181" customWidth="1"/>
    <col min="14107" max="14107" width="1.88671875" style="181" customWidth="1"/>
    <col min="14108" max="14109" width="2.21875" style="181" customWidth="1"/>
    <col min="14110" max="14110" width="7.21875" style="181" customWidth="1"/>
    <col min="14111" max="14345" width="8.88671875" style="181"/>
    <col min="14346" max="14346" width="2.44140625" style="181" customWidth="1"/>
    <col min="14347" max="14347" width="2.33203125" style="181" customWidth="1"/>
    <col min="14348" max="14348" width="1.109375" style="181" customWidth="1"/>
    <col min="14349" max="14349" width="22.6640625" style="181" customWidth="1"/>
    <col min="14350" max="14350" width="1.21875" style="181" customWidth="1"/>
    <col min="14351" max="14352" width="11.77734375" style="181" customWidth="1"/>
    <col min="14353" max="14353" width="1.77734375" style="181" customWidth="1"/>
    <col min="14354" max="14354" width="6.88671875" style="181" customWidth="1"/>
    <col min="14355" max="14355" width="4.44140625" style="181" customWidth="1"/>
    <col min="14356" max="14356" width="3.6640625" style="181" customWidth="1"/>
    <col min="14357" max="14357" width="0.77734375" style="181" customWidth="1"/>
    <col min="14358" max="14358" width="3.33203125" style="181" customWidth="1"/>
    <col min="14359" max="14359" width="3.6640625" style="181" customWidth="1"/>
    <col min="14360" max="14360" width="3" style="181" customWidth="1"/>
    <col min="14361" max="14361" width="3.6640625" style="181" customWidth="1"/>
    <col min="14362" max="14362" width="3.109375" style="181" customWidth="1"/>
    <col min="14363" max="14363" width="1.88671875" style="181" customWidth="1"/>
    <col min="14364" max="14365" width="2.21875" style="181" customWidth="1"/>
    <col min="14366" max="14366" width="7.21875" style="181" customWidth="1"/>
    <col min="14367" max="14601" width="8.88671875" style="181"/>
    <col min="14602" max="14602" width="2.44140625" style="181" customWidth="1"/>
    <col min="14603" max="14603" width="2.33203125" style="181" customWidth="1"/>
    <col min="14604" max="14604" width="1.109375" style="181" customWidth="1"/>
    <col min="14605" max="14605" width="22.6640625" style="181" customWidth="1"/>
    <col min="14606" max="14606" width="1.21875" style="181" customWidth="1"/>
    <col min="14607" max="14608" width="11.77734375" style="181" customWidth="1"/>
    <col min="14609" max="14609" width="1.77734375" style="181" customWidth="1"/>
    <col min="14610" max="14610" width="6.88671875" style="181" customWidth="1"/>
    <col min="14611" max="14611" width="4.44140625" style="181" customWidth="1"/>
    <col min="14612" max="14612" width="3.6640625" style="181" customWidth="1"/>
    <col min="14613" max="14613" width="0.77734375" style="181" customWidth="1"/>
    <col min="14614" max="14614" width="3.33203125" style="181" customWidth="1"/>
    <col min="14615" max="14615" width="3.6640625" style="181" customWidth="1"/>
    <col min="14616" max="14616" width="3" style="181" customWidth="1"/>
    <col min="14617" max="14617" width="3.6640625" style="181" customWidth="1"/>
    <col min="14618" max="14618" width="3.109375" style="181" customWidth="1"/>
    <col min="14619" max="14619" width="1.88671875" style="181" customWidth="1"/>
    <col min="14620" max="14621" width="2.21875" style="181" customWidth="1"/>
    <col min="14622" max="14622" width="7.21875" style="181" customWidth="1"/>
    <col min="14623" max="14857" width="8.88671875" style="181"/>
    <col min="14858" max="14858" width="2.44140625" style="181" customWidth="1"/>
    <col min="14859" max="14859" width="2.33203125" style="181" customWidth="1"/>
    <col min="14860" max="14860" width="1.109375" style="181" customWidth="1"/>
    <col min="14861" max="14861" width="22.6640625" style="181" customWidth="1"/>
    <col min="14862" max="14862" width="1.21875" style="181" customWidth="1"/>
    <col min="14863" max="14864" width="11.77734375" style="181" customWidth="1"/>
    <col min="14865" max="14865" width="1.77734375" style="181" customWidth="1"/>
    <col min="14866" max="14866" width="6.88671875" style="181" customWidth="1"/>
    <col min="14867" max="14867" width="4.44140625" style="181" customWidth="1"/>
    <col min="14868" max="14868" width="3.6640625" style="181" customWidth="1"/>
    <col min="14869" max="14869" width="0.77734375" style="181" customWidth="1"/>
    <col min="14870" max="14870" width="3.33203125" style="181" customWidth="1"/>
    <col min="14871" max="14871" width="3.6640625" style="181" customWidth="1"/>
    <col min="14872" max="14872" width="3" style="181" customWidth="1"/>
    <col min="14873" max="14873" width="3.6640625" style="181" customWidth="1"/>
    <col min="14874" max="14874" width="3.109375" style="181" customWidth="1"/>
    <col min="14875" max="14875" width="1.88671875" style="181" customWidth="1"/>
    <col min="14876" max="14877" width="2.21875" style="181" customWidth="1"/>
    <col min="14878" max="14878" width="7.21875" style="181" customWidth="1"/>
    <col min="14879" max="15113" width="8.88671875" style="181"/>
    <col min="15114" max="15114" width="2.44140625" style="181" customWidth="1"/>
    <col min="15115" max="15115" width="2.33203125" style="181" customWidth="1"/>
    <col min="15116" max="15116" width="1.109375" style="181" customWidth="1"/>
    <col min="15117" max="15117" width="22.6640625" style="181" customWidth="1"/>
    <col min="15118" max="15118" width="1.21875" style="181" customWidth="1"/>
    <col min="15119" max="15120" width="11.77734375" style="181" customWidth="1"/>
    <col min="15121" max="15121" width="1.77734375" style="181" customWidth="1"/>
    <col min="15122" max="15122" width="6.88671875" style="181" customWidth="1"/>
    <col min="15123" max="15123" width="4.44140625" style="181" customWidth="1"/>
    <col min="15124" max="15124" width="3.6640625" style="181" customWidth="1"/>
    <col min="15125" max="15125" width="0.77734375" style="181" customWidth="1"/>
    <col min="15126" max="15126" width="3.33203125" style="181" customWidth="1"/>
    <col min="15127" max="15127" width="3.6640625" style="181" customWidth="1"/>
    <col min="15128" max="15128" width="3" style="181" customWidth="1"/>
    <col min="15129" max="15129" width="3.6640625" style="181" customWidth="1"/>
    <col min="15130" max="15130" width="3.109375" style="181" customWidth="1"/>
    <col min="15131" max="15131" width="1.88671875" style="181" customWidth="1"/>
    <col min="15132" max="15133" width="2.21875" style="181" customWidth="1"/>
    <col min="15134" max="15134" width="7.21875" style="181" customWidth="1"/>
    <col min="15135" max="15369" width="8.88671875" style="181"/>
    <col min="15370" max="15370" width="2.44140625" style="181" customWidth="1"/>
    <col min="15371" max="15371" width="2.33203125" style="181" customWidth="1"/>
    <col min="15372" max="15372" width="1.109375" style="181" customWidth="1"/>
    <col min="15373" max="15373" width="22.6640625" style="181" customWidth="1"/>
    <col min="15374" max="15374" width="1.21875" style="181" customWidth="1"/>
    <col min="15375" max="15376" width="11.77734375" style="181" customWidth="1"/>
    <col min="15377" max="15377" width="1.77734375" style="181" customWidth="1"/>
    <col min="15378" max="15378" width="6.88671875" style="181" customWidth="1"/>
    <col min="15379" max="15379" width="4.44140625" style="181" customWidth="1"/>
    <col min="15380" max="15380" width="3.6640625" style="181" customWidth="1"/>
    <col min="15381" max="15381" width="0.77734375" style="181" customWidth="1"/>
    <col min="15382" max="15382" width="3.33203125" style="181" customWidth="1"/>
    <col min="15383" max="15383" width="3.6640625" style="181" customWidth="1"/>
    <col min="15384" max="15384" width="3" style="181" customWidth="1"/>
    <col min="15385" max="15385" width="3.6640625" style="181" customWidth="1"/>
    <col min="15386" max="15386" width="3.109375" style="181" customWidth="1"/>
    <col min="15387" max="15387" width="1.88671875" style="181" customWidth="1"/>
    <col min="15388" max="15389" width="2.21875" style="181" customWidth="1"/>
    <col min="15390" max="15390" width="7.21875" style="181" customWidth="1"/>
    <col min="15391" max="15625" width="8.88671875" style="181"/>
    <col min="15626" max="15626" width="2.44140625" style="181" customWidth="1"/>
    <col min="15627" max="15627" width="2.33203125" style="181" customWidth="1"/>
    <col min="15628" max="15628" width="1.109375" style="181" customWidth="1"/>
    <col min="15629" max="15629" width="22.6640625" style="181" customWidth="1"/>
    <col min="15630" max="15630" width="1.21875" style="181" customWidth="1"/>
    <col min="15631" max="15632" width="11.77734375" style="181" customWidth="1"/>
    <col min="15633" max="15633" width="1.77734375" style="181" customWidth="1"/>
    <col min="15634" max="15634" width="6.88671875" style="181" customWidth="1"/>
    <col min="15635" max="15635" width="4.44140625" style="181" customWidth="1"/>
    <col min="15636" max="15636" width="3.6640625" style="181" customWidth="1"/>
    <col min="15637" max="15637" width="0.77734375" style="181" customWidth="1"/>
    <col min="15638" max="15638" width="3.33203125" style="181" customWidth="1"/>
    <col min="15639" max="15639" width="3.6640625" style="181" customWidth="1"/>
    <col min="15640" max="15640" width="3" style="181" customWidth="1"/>
    <col min="15641" max="15641" width="3.6640625" style="181" customWidth="1"/>
    <col min="15642" max="15642" width="3.109375" style="181" customWidth="1"/>
    <col min="15643" max="15643" width="1.88671875" style="181" customWidth="1"/>
    <col min="15644" max="15645" width="2.21875" style="181" customWidth="1"/>
    <col min="15646" max="15646" width="7.21875" style="181" customWidth="1"/>
    <col min="15647" max="15881" width="8.88671875" style="181"/>
    <col min="15882" max="15882" width="2.44140625" style="181" customWidth="1"/>
    <col min="15883" max="15883" width="2.33203125" style="181" customWidth="1"/>
    <col min="15884" max="15884" width="1.109375" style="181" customWidth="1"/>
    <col min="15885" max="15885" width="22.6640625" style="181" customWidth="1"/>
    <col min="15886" max="15886" width="1.21875" style="181" customWidth="1"/>
    <col min="15887" max="15888" width="11.77734375" style="181" customWidth="1"/>
    <col min="15889" max="15889" width="1.77734375" style="181" customWidth="1"/>
    <col min="15890" max="15890" width="6.88671875" style="181" customWidth="1"/>
    <col min="15891" max="15891" width="4.44140625" style="181" customWidth="1"/>
    <col min="15892" max="15892" width="3.6640625" style="181" customWidth="1"/>
    <col min="15893" max="15893" width="0.77734375" style="181" customWidth="1"/>
    <col min="15894" max="15894" width="3.33203125" style="181" customWidth="1"/>
    <col min="15895" max="15895" width="3.6640625" style="181" customWidth="1"/>
    <col min="15896" max="15896" width="3" style="181" customWidth="1"/>
    <col min="15897" max="15897" width="3.6640625" style="181" customWidth="1"/>
    <col min="15898" max="15898" width="3.109375" style="181" customWidth="1"/>
    <col min="15899" max="15899" width="1.88671875" style="181" customWidth="1"/>
    <col min="15900" max="15901" width="2.21875" style="181" customWidth="1"/>
    <col min="15902" max="15902" width="7.21875" style="181" customWidth="1"/>
    <col min="15903" max="16137" width="8.88671875" style="181"/>
    <col min="16138" max="16138" width="2.44140625" style="181" customWidth="1"/>
    <col min="16139" max="16139" width="2.33203125" style="181" customWidth="1"/>
    <col min="16140" max="16140" width="1.109375" style="181" customWidth="1"/>
    <col min="16141" max="16141" width="22.6640625" style="181" customWidth="1"/>
    <col min="16142" max="16142" width="1.21875" style="181" customWidth="1"/>
    <col min="16143" max="16144" width="11.77734375" style="181" customWidth="1"/>
    <col min="16145" max="16145" width="1.77734375" style="181" customWidth="1"/>
    <col min="16146" max="16146" width="6.88671875" style="181" customWidth="1"/>
    <col min="16147" max="16147" width="4.44140625" style="181" customWidth="1"/>
    <col min="16148" max="16148" width="3.6640625" style="181" customWidth="1"/>
    <col min="16149" max="16149" width="0.77734375" style="181" customWidth="1"/>
    <col min="16150" max="16150" width="3.33203125" style="181" customWidth="1"/>
    <col min="16151" max="16151" width="3.6640625" style="181" customWidth="1"/>
    <col min="16152" max="16152" width="3" style="181" customWidth="1"/>
    <col min="16153" max="16153" width="3.6640625" style="181" customWidth="1"/>
    <col min="16154" max="16154" width="3.109375" style="181" customWidth="1"/>
    <col min="16155" max="16155" width="1.88671875" style="181" customWidth="1"/>
    <col min="16156" max="16157" width="2.21875" style="181" customWidth="1"/>
    <col min="16158" max="16158" width="7.21875" style="181" customWidth="1"/>
    <col min="16159" max="16359" width="8.88671875" style="181"/>
    <col min="16360" max="16384" width="8.88671875" style="181" customWidth="1"/>
  </cols>
  <sheetData>
    <row r="1" spans="2:54" ht="20.25" customHeight="1">
      <c r="B1" s="184" t="s">
        <v>2613</v>
      </c>
    </row>
    <row r="2" spans="2:54" ht="8.4" customHeight="1">
      <c r="S2" s="188"/>
      <c r="T2" s="188"/>
      <c r="X2" s="188"/>
      <c r="AB2" s="256"/>
    </row>
    <row r="3" spans="2:54">
      <c r="Q3" s="189"/>
      <c r="R3" s="1079"/>
      <c r="S3" s="1080"/>
      <c r="T3" s="190" t="s">
        <v>2272</v>
      </c>
      <c r="U3" s="567"/>
      <c r="V3" s="190" t="s">
        <v>2273</v>
      </c>
      <c r="W3" s="567"/>
      <c r="X3" s="233" t="s">
        <v>2274</v>
      </c>
    </row>
    <row r="4" spans="2:54" ht="10.5" customHeight="1">
      <c r="T4" s="191"/>
      <c r="U4" s="191"/>
      <c r="V4" s="191"/>
      <c r="W4" s="191"/>
      <c r="X4" s="191"/>
    </row>
    <row r="5" spans="2:54" ht="18" customHeight="1">
      <c r="C5" s="181" t="s">
        <v>2275</v>
      </c>
      <c r="N5" s="181" t="s">
        <v>2276</v>
      </c>
    </row>
    <row r="6" spans="2:54" ht="15" customHeight="1">
      <c r="C6" s="181" t="s">
        <v>2307</v>
      </c>
      <c r="N6" s="1221" t="s">
        <v>2287</v>
      </c>
      <c r="O6" s="1179"/>
      <c r="P6" s="1075"/>
      <c r="Q6" s="1146"/>
      <c r="R6" s="1146"/>
      <c r="S6" s="1146"/>
      <c r="T6" s="1146"/>
      <c r="U6" s="1146"/>
      <c r="V6" s="1146"/>
      <c r="W6" s="1146"/>
      <c r="X6" s="1146"/>
    </row>
    <row r="7" spans="2:54" ht="2.4" customHeight="1">
      <c r="E7" s="184"/>
      <c r="F7" s="184"/>
      <c r="G7" s="184"/>
      <c r="H7" s="184"/>
      <c r="I7" s="184"/>
      <c r="J7" s="184"/>
      <c r="O7" s="184"/>
      <c r="P7" s="133"/>
      <c r="Q7" s="133"/>
      <c r="R7" s="133"/>
      <c r="S7" s="133"/>
      <c r="T7" s="133"/>
      <c r="U7" s="133"/>
      <c r="V7" s="133"/>
      <c r="W7" s="133"/>
      <c r="X7" s="133"/>
    </row>
    <row r="8" spans="2:54" ht="15" customHeight="1">
      <c r="D8" s="184"/>
      <c r="E8" s="184"/>
      <c r="F8" s="184"/>
      <c r="G8" s="184"/>
      <c r="H8" s="184"/>
      <c r="I8" s="184"/>
      <c r="J8" s="184"/>
      <c r="N8" s="1221" t="s">
        <v>2278</v>
      </c>
      <c r="O8" s="1179"/>
      <c r="P8" s="1075"/>
      <c r="Q8" s="1146"/>
      <c r="R8" s="1146"/>
      <c r="S8" s="1146"/>
      <c r="T8" s="1146"/>
      <c r="U8" s="1146"/>
      <c r="V8" s="1146"/>
      <c r="W8" s="1146"/>
      <c r="X8" s="1146"/>
      <c r="Z8" s="181"/>
      <c r="AA8" s="181"/>
      <c r="BA8" s="181"/>
      <c r="BB8" s="181"/>
    </row>
    <row r="9" spans="2:54" ht="2.4" customHeight="1">
      <c r="O9" s="184"/>
      <c r="P9" s="133"/>
      <c r="Q9" s="133"/>
      <c r="R9" s="133"/>
      <c r="S9" s="133"/>
      <c r="T9" s="133"/>
      <c r="U9" s="133"/>
      <c r="V9" s="133"/>
      <c r="W9" s="133"/>
      <c r="X9" s="133"/>
    </row>
    <row r="10" spans="2:54" ht="24" customHeight="1">
      <c r="N10" s="1222" t="s">
        <v>2219</v>
      </c>
      <c r="O10" s="1231"/>
      <c r="P10" s="1075"/>
      <c r="Q10" s="1146"/>
      <c r="R10" s="1146"/>
      <c r="S10" s="1146"/>
      <c r="T10" s="1075"/>
      <c r="U10" s="1146"/>
      <c r="V10" s="1146"/>
      <c r="W10" s="1146"/>
      <c r="X10" s="1146"/>
      <c r="AB10" s="193"/>
    </row>
    <row r="11" spans="2:54" ht="7.8" customHeight="1">
      <c r="O11" s="184"/>
      <c r="P11" s="192"/>
      <c r="Q11" s="192"/>
      <c r="R11" s="192"/>
      <c r="S11" s="192"/>
      <c r="T11" s="192"/>
      <c r="U11" s="192"/>
      <c r="V11" s="192"/>
      <c r="W11" s="192"/>
      <c r="X11" s="192"/>
    </row>
    <row r="12" spans="2:54" ht="20.399999999999999" hidden="1" customHeight="1">
      <c r="N12" s="181" t="s">
        <v>2308</v>
      </c>
      <c r="P12" s="184"/>
      <c r="Q12" s="184"/>
      <c r="R12" s="192"/>
      <c r="S12" s="192"/>
      <c r="T12" s="192"/>
      <c r="U12" s="192"/>
      <c r="V12" s="192"/>
      <c r="W12" s="192"/>
      <c r="X12" s="192"/>
    </row>
    <row r="13" spans="2:54" ht="2.4" hidden="1" customHeight="1">
      <c r="O13" s="184"/>
      <c r="P13" s="133"/>
      <c r="Q13" s="133"/>
      <c r="R13" s="133"/>
      <c r="S13" s="133"/>
      <c r="T13" s="133"/>
      <c r="U13" s="133"/>
      <c r="V13" s="133"/>
      <c r="W13" s="133"/>
      <c r="X13" s="133"/>
      <c r="AB13" s="193"/>
    </row>
    <row r="14" spans="2:54" ht="15" hidden="1" customHeight="1">
      <c r="N14" s="1221" t="s">
        <v>2278</v>
      </c>
      <c r="O14" s="1221"/>
      <c r="P14" s="1075"/>
      <c r="Q14" s="1146"/>
      <c r="R14" s="1146"/>
      <c r="S14" s="1146"/>
      <c r="T14" s="1146"/>
      <c r="U14" s="1146"/>
      <c r="V14" s="1146"/>
      <c r="W14" s="1146"/>
      <c r="X14" s="1146"/>
    </row>
    <row r="15" spans="2:54" ht="2.4" hidden="1" customHeight="1">
      <c r="O15" s="184"/>
      <c r="P15" s="133"/>
      <c r="Q15" s="133"/>
      <c r="R15" s="133"/>
      <c r="S15" s="133"/>
      <c r="T15" s="133"/>
      <c r="U15" s="133"/>
      <c r="V15" s="133"/>
      <c r="W15" s="133"/>
      <c r="X15" s="133"/>
    </row>
    <row r="16" spans="2:54" ht="24" hidden="1" customHeight="1">
      <c r="N16" s="1222" t="s">
        <v>2219</v>
      </c>
      <c r="O16" s="1222"/>
      <c r="P16" s="1075"/>
      <c r="Q16" s="1146"/>
      <c r="R16" s="1146"/>
      <c r="S16" s="1146"/>
      <c r="T16" s="1075"/>
      <c r="U16" s="1146"/>
      <c r="V16" s="1146"/>
      <c r="W16" s="1146"/>
      <c r="X16" s="1146"/>
      <c r="AB16" s="193"/>
    </row>
    <row r="17" spans="1:54" ht="7.2" hidden="1" customHeight="1">
      <c r="O17" s="184"/>
      <c r="P17" s="192"/>
      <c r="Q17" s="192"/>
      <c r="R17" s="192"/>
      <c r="S17" s="192"/>
      <c r="T17" s="192"/>
      <c r="U17" s="192"/>
      <c r="V17" s="192"/>
      <c r="W17" s="192"/>
      <c r="X17" s="192"/>
    </row>
    <row r="18" spans="1:54" ht="20.399999999999999" hidden="1" customHeight="1">
      <c r="N18" s="181" t="s">
        <v>2308</v>
      </c>
      <c r="P18" s="184"/>
      <c r="Q18" s="184"/>
      <c r="R18" s="192"/>
      <c r="S18" s="192"/>
      <c r="T18" s="192"/>
      <c r="U18" s="192"/>
      <c r="V18" s="192"/>
      <c r="W18" s="192"/>
      <c r="X18" s="192"/>
    </row>
    <row r="19" spans="1:54" ht="2.4" hidden="1" customHeight="1">
      <c r="O19" s="184"/>
      <c r="P19" s="133"/>
      <c r="Q19" s="133"/>
      <c r="R19" s="133"/>
      <c r="S19" s="133"/>
      <c r="T19" s="133"/>
      <c r="U19" s="133"/>
      <c r="V19" s="133"/>
      <c r="W19" s="133"/>
      <c r="X19" s="133"/>
      <c r="AB19" s="193"/>
    </row>
    <row r="20" spans="1:54" ht="15" hidden="1" customHeight="1">
      <c r="N20" s="1221" t="s">
        <v>2278</v>
      </c>
      <c r="O20" s="1221"/>
      <c r="P20" s="1075"/>
      <c r="Q20" s="1146"/>
      <c r="R20" s="1146"/>
      <c r="S20" s="1146"/>
      <c r="T20" s="1146"/>
      <c r="U20" s="1146"/>
      <c r="V20" s="1146"/>
      <c r="W20" s="1146"/>
      <c r="X20" s="1146"/>
    </row>
    <row r="21" spans="1:54" ht="2.4" hidden="1" customHeight="1">
      <c r="O21" s="184"/>
      <c r="P21" s="133"/>
      <c r="Q21" s="133"/>
      <c r="R21" s="133"/>
      <c r="S21" s="133"/>
      <c r="T21" s="133"/>
      <c r="U21" s="133"/>
      <c r="V21" s="133"/>
      <c r="W21" s="133"/>
      <c r="X21" s="133"/>
    </row>
    <row r="22" spans="1:54" ht="24" hidden="1" customHeight="1">
      <c r="N22" s="1222" t="s">
        <v>2219</v>
      </c>
      <c r="O22" s="1222"/>
      <c r="P22" s="1075"/>
      <c r="Q22" s="1146"/>
      <c r="R22" s="1146"/>
      <c r="S22" s="1146"/>
      <c r="T22" s="1075"/>
      <c r="U22" s="1146"/>
      <c r="V22" s="1146"/>
      <c r="W22" s="1146"/>
      <c r="X22" s="1146"/>
      <c r="AB22" s="193"/>
    </row>
    <row r="23" spans="1:54" ht="7.2" customHeight="1">
      <c r="O23" s="184"/>
      <c r="P23" s="192"/>
      <c r="Q23" s="192"/>
      <c r="R23" s="192"/>
      <c r="S23" s="192"/>
      <c r="T23" s="192"/>
      <c r="U23" s="192"/>
      <c r="V23" s="192"/>
      <c r="W23" s="192"/>
      <c r="X23" s="192"/>
    </row>
    <row r="24" spans="1:54" ht="20.399999999999999" customHeight="1">
      <c r="N24" s="181" t="s">
        <v>2200</v>
      </c>
      <c r="P24" s="184"/>
      <c r="Q24" s="184"/>
      <c r="R24" s="192"/>
      <c r="S24" s="192"/>
      <c r="T24" s="192"/>
      <c r="U24" s="192"/>
      <c r="V24" s="192"/>
      <c r="W24" s="192"/>
      <c r="X24" s="192"/>
    </row>
    <row r="25" spans="1:54" ht="2.4" customHeight="1">
      <c r="O25" s="184"/>
      <c r="P25" s="133"/>
      <c r="Q25" s="133"/>
      <c r="R25" s="133"/>
      <c r="S25" s="133"/>
      <c r="T25" s="133"/>
      <c r="U25" s="133"/>
      <c r="V25" s="133"/>
      <c r="W25" s="133"/>
      <c r="X25" s="133"/>
      <c r="AB25" s="193"/>
    </row>
    <row r="26" spans="1:54" ht="15" customHeight="1">
      <c r="N26" s="1221" t="s">
        <v>2278</v>
      </c>
      <c r="O26" s="1221"/>
      <c r="P26" s="1075"/>
      <c r="Q26" s="1146"/>
      <c r="R26" s="1146"/>
      <c r="S26" s="1146"/>
      <c r="T26" s="1146"/>
      <c r="U26" s="1146"/>
      <c r="V26" s="1146"/>
      <c r="W26" s="1146"/>
      <c r="X26" s="1146"/>
      <c r="AB26" s="186"/>
    </row>
    <row r="27" spans="1:54" ht="2.4" customHeight="1">
      <c r="O27" s="184"/>
      <c r="P27" s="133"/>
      <c r="Q27" s="133"/>
      <c r="R27" s="133"/>
      <c r="S27" s="133"/>
      <c r="T27" s="133"/>
      <c r="U27" s="133"/>
      <c r="V27" s="133"/>
      <c r="W27" s="133"/>
      <c r="X27" s="133"/>
    </row>
    <row r="28" spans="1:54" ht="24" customHeight="1">
      <c r="N28" s="1222" t="s">
        <v>2219</v>
      </c>
      <c r="O28" s="1222"/>
      <c r="P28" s="1075"/>
      <c r="Q28" s="1146"/>
      <c r="R28" s="1146"/>
      <c r="S28" s="1146"/>
      <c r="T28" s="1075"/>
      <c r="U28" s="1146"/>
      <c r="V28" s="1146"/>
      <c r="W28" s="1146"/>
      <c r="X28" s="1146"/>
      <c r="AB28" s="193"/>
    </row>
    <row r="29" spans="1:54" s="194" customFormat="1" ht="6.6" customHeight="1">
      <c r="A29" s="181"/>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1"/>
      <c r="AZ29" s="181"/>
      <c r="BA29" s="181"/>
    </row>
    <row r="30" spans="1:54" ht="25.8">
      <c r="C30" s="1177" t="s">
        <v>2355</v>
      </c>
      <c r="D30" s="1177"/>
      <c r="E30" s="1177"/>
      <c r="F30" s="1177"/>
      <c r="G30" s="1177"/>
      <c r="H30" s="1177"/>
      <c r="I30" s="1177"/>
      <c r="J30" s="1177"/>
      <c r="K30" s="1177"/>
      <c r="L30" s="1177"/>
      <c r="M30" s="1177"/>
      <c r="N30" s="1177"/>
      <c r="O30" s="1177"/>
      <c r="P30" s="1177"/>
      <c r="Q30" s="1177"/>
      <c r="R30" s="1177"/>
      <c r="S30" s="1177"/>
      <c r="T30" s="1177"/>
      <c r="U30" s="1177"/>
      <c r="V30" s="1177"/>
      <c r="W30" s="1177"/>
      <c r="X30" s="1177"/>
    </row>
    <row r="31" spans="1:54" ht="7.8" customHeight="1"/>
    <row r="32" spans="1:54" ht="18" customHeight="1">
      <c r="D32" s="1187"/>
      <c r="E32" s="1230"/>
      <c r="F32" s="190" t="s">
        <v>2272</v>
      </c>
      <c r="G32" s="221"/>
      <c r="H32" s="190" t="s">
        <v>2273</v>
      </c>
      <c r="I32" s="221"/>
      <c r="J32" s="1189" t="s">
        <v>2279</v>
      </c>
      <c r="K32" s="1189"/>
      <c r="L32" s="222"/>
      <c r="M32" s="1179" t="s">
        <v>2280</v>
      </c>
      <c r="N32" s="1179"/>
      <c r="O32" s="1179"/>
      <c r="P32" s="1187"/>
      <c r="Q32" s="1187"/>
      <c r="R32" s="1190" t="s">
        <v>2356</v>
      </c>
      <c r="S32" s="1190"/>
      <c r="T32" s="1190"/>
      <c r="U32" s="1190"/>
      <c r="V32" s="1190"/>
      <c r="W32" s="1190"/>
      <c r="X32" s="1190"/>
      <c r="Y32" s="1190"/>
      <c r="Z32" s="181"/>
      <c r="AB32" s="193"/>
      <c r="BA32" s="181"/>
      <c r="BB32" s="181"/>
    </row>
    <row r="33" spans="1:54" ht="39" customHeight="1">
      <c r="C33" s="1229" t="s">
        <v>2680</v>
      </c>
      <c r="D33" s="1229"/>
      <c r="E33" s="1229"/>
      <c r="F33" s="1229"/>
      <c r="G33" s="1229"/>
      <c r="H33" s="1229"/>
      <c r="I33" s="1229"/>
      <c r="J33" s="1229"/>
      <c r="K33" s="1229"/>
      <c r="L33" s="1229"/>
      <c r="M33" s="1229"/>
      <c r="N33" s="1229"/>
      <c r="O33" s="1229"/>
      <c r="P33" s="1229"/>
      <c r="Q33" s="1229"/>
      <c r="R33" s="1229"/>
      <c r="S33" s="1229"/>
      <c r="T33" s="1229"/>
      <c r="U33" s="1229"/>
      <c r="V33" s="1229"/>
      <c r="W33" s="1229"/>
      <c r="X33" s="1229"/>
    </row>
    <row r="34" spans="1:54" ht="18" customHeight="1">
      <c r="C34" s="1170" t="s">
        <v>2282</v>
      </c>
      <c r="D34" s="1170"/>
      <c r="E34" s="1170"/>
      <c r="F34" s="1170"/>
      <c r="G34" s="1170"/>
      <c r="H34" s="1170"/>
      <c r="I34" s="1170"/>
      <c r="J34" s="1170"/>
      <c r="K34" s="1170"/>
      <c r="L34" s="1170"/>
      <c r="M34" s="1170"/>
      <c r="N34" s="1170"/>
      <c r="O34" s="1170"/>
      <c r="P34" s="1170"/>
      <c r="Q34" s="1170"/>
      <c r="R34" s="1170"/>
      <c r="S34" s="1170"/>
      <c r="T34" s="1170"/>
      <c r="U34" s="1170"/>
      <c r="V34" s="1170"/>
      <c r="W34" s="1170"/>
      <c r="X34" s="1170"/>
    </row>
    <row r="35" spans="1:54" ht="27" customHeight="1">
      <c r="C35" s="213"/>
      <c r="D35" s="1148" t="s">
        <v>2611</v>
      </c>
      <c r="E35" s="1148"/>
      <c r="F35" s="1148"/>
      <c r="G35" s="1148"/>
      <c r="H35" s="1148"/>
      <c r="I35" s="1148"/>
      <c r="J35" s="1149"/>
      <c r="K35" s="223"/>
      <c r="L35" s="1223"/>
      <c r="M35" s="1174"/>
      <c r="N35" s="1174"/>
      <c r="O35" s="1174"/>
      <c r="P35" s="1174"/>
      <c r="Q35" s="1174"/>
      <c r="R35" s="1174"/>
      <c r="S35" s="1174"/>
      <c r="T35" s="1174"/>
      <c r="U35" s="1174"/>
      <c r="V35" s="1174"/>
      <c r="W35" s="1174"/>
      <c r="X35" s="1175"/>
      <c r="AA35" s="181"/>
    </row>
    <row r="36" spans="1:54" ht="2.25" customHeight="1">
      <c r="C36" s="182"/>
      <c r="D36" s="184"/>
      <c r="E36" s="184"/>
      <c r="F36" s="184"/>
      <c r="G36" s="184"/>
      <c r="H36" s="184"/>
      <c r="I36" s="184"/>
      <c r="J36" s="197"/>
      <c r="K36" s="182"/>
      <c r="L36" s="198"/>
      <c r="M36" s="198"/>
      <c r="N36" s="198"/>
      <c r="O36" s="192"/>
      <c r="P36" s="199"/>
      <c r="Q36" s="195"/>
      <c r="R36" s="200"/>
      <c r="S36" s="195"/>
      <c r="T36" s="192"/>
      <c r="U36" s="195"/>
      <c r="V36" s="200"/>
      <c r="W36" s="184"/>
      <c r="X36" s="276"/>
      <c r="AA36" s="181"/>
    </row>
    <row r="37" spans="1:54" ht="18" customHeight="1">
      <c r="C37" s="182"/>
      <c r="D37" s="1154" t="s">
        <v>2583</v>
      </c>
      <c r="E37" s="1154"/>
      <c r="F37" s="1154"/>
      <c r="G37" s="1154"/>
      <c r="H37" s="1154"/>
      <c r="I37" s="1154"/>
      <c r="J37" s="1155"/>
      <c r="K37" s="184"/>
      <c r="L37" s="211"/>
      <c r="M37" s="1171"/>
      <c r="N37" s="1171"/>
      <c r="O37" s="1171"/>
      <c r="P37" s="1172"/>
      <c r="Q37" s="212"/>
      <c r="R37" s="212"/>
      <c r="S37" s="212"/>
      <c r="T37" s="212"/>
      <c r="U37" s="212"/>
      <c r="V37" s="212"/>
      <c r="W37" s="212"/>
      <c r="X37" s="277"/>
      <c r="AA37" s="181"/>
    </row>
    <row r="38" spans="1:54" ht="30" customHeight="1">
      <c r="C38" s="213"/>
      <c r="D38" s="1166" t="s">
        <v>2357</v>
      </c>
      <c r="E38" s="1166"/>
      <c r="F38" s="1166"/>
      <c r="G38" s="1166"/>
      <c r="H38" s="1166"/>
      <c r="I38" s="1166"/>
      <c r="J38" s="1167"/>
      <c r="K38" s="213"/>
      <c r="L38" s="1227"/>
      <c r="M38" s="1227"/>
      <c r="N38" s="1227"/>
      <c r="O38" s="1227"/>
      <c r="P38" s="1227"/>
      <c r="Q38" s="1227"/>
      <c r="R38" s="1227"/>
      <c r="S38" s="1227"/>
      <c r="T38" s="1227"/>
      <c r="U38" s="1227"/>
      <c r="V38" s="1227"/>
      <c r="W38" s="1227"/>
      <c r="X38" s="1228"/>
    </row>
    <row r="39" spans="1:54" ht="30" customHeight="1">
      <c r="C39" s="213"/>
      <c r="D39" s="1148" t="s">
        <v>2358</v>
      </c>
      <c r="E39" s="1148"/>
      <c r="F39" s="1148"/>
      <c r="G39" s="1148"/>
      <c r="H39" s="1148"/>
      <c r="I39" s="1148"/>
      <c r="J39" s="1149"/>
      <c r="K39" s="223"/>
      <c r="L39" s="1223"/>
      <c r="M39" s="1223"/>
      <c r="N39" s="1223"/>
      <c r="O39" s="1223"/>
      <c r="P39" s="1223"/>
      <c r="Q39" s="1223"/>
      <c r="R39" s="1223"/>
      <c r="S39" s="1223"/>
      <c r="T39" s="1223"/>
      <c r="U39" s="1223"/>
      <c r="V39" s="1223"/>
      <c r="W39" s="1223"/>
      <c r="X39" s="1224"/>
    </row>
    <row r="40" spans="1:54" ht="30" customHeight="1">
      <c r="C40" s="213"/>
      <c r="D40" s="1148" t="s">
        <v>2359</v>
      </c>
      <c r="E40" s="1148"/>
      <c r="F40" s="1148"/>
      <c r="G40" s="1148"/>
      <c r="H40" s="1148"/>
      <c r="I40" s="1148"/>
      <c r="J40" s="1149"/>
      <c r="K40" s="223"/>
      <c r="L40" s="1223"/>
      <c r="M40" s="1223"/>
      <c r="N40" s="1223"/>
      <c r="O40" s="1223"/>
      <c r="P40" s="1223"/>
      <c r="Q40" s="1223"/>
      <c r="R40" s="1223"/>
      <c r="S40" s="1223"/>
      <c r="T40" s="1223"/>
      <c r="U40" s="1223"/>
      <c r="V40" s="1223"/>
      <c r="W40" s="1223"/>
      <c r="X40" s="1224"/>
    </row>
    <row r="41" spans="1:54" ht="30" customHeight="1">
      <c r="C41" s="196"/>
      <c r="D41" s="1158" t="s">
        <v>2360</v>
      </c>
      <c r="E41" s="1150"/>
      <c r="F41" s="1151"/>
      <c r="G41" s="1180" t="s">
        <v>2361</v>
      </c>
      <c r="H41" s="1181"/>
      <c r="I41" s="1181"/>
      <c r="J41" s="1182"/>
      <c r="K41" s="223"/>
      <c r="L41" s="1223"/>
      <c r="M41" s="1223"/>
      <c r="N41" s="1223"/>
      <c r="O41" s="1223"/>
      <c r="P41" s="1223"/>
      <c r="Q41" s="1223"/>
      <c r="R41" s="1223"/>
      <c r="S41" s="1223"/>
      <c r="T41" s="1223"/>
      <c r="U41" s="1223"/>
      <c r="V41" s="1223"/>
      <c r="W41" s="1223"/>
      <c r="X41" s="1224"/>
    </row>
    <row r="42" spans="1:54" ht="30" customHeight="1">
      <c r="C42" s="182"/>
      <c r="D42" s="1152"/>
      <c r="E42" s="1152"/>
      <c r="F42" s="1153"/>
      <c r="G42" s="1180" t="s">
        <v>2362</v>
      </c>
      <c r="H42" s="1181"/>
      <c r="I42" s="1181"/>
      <c r="J42" s="1182"/>
      <c r="K42" s="223"/>
      <c r="L42" s="1223"/>
      <c r="M42" s="1223"/>
      <c r="N42" s="1223"/>
      <c r="O42" s="1223"/>
      <c r="P42" s="1223"/>
      <c r="Q42" s="1223"/>
      <c r="R42" s="1223"/>
      <c r="S42" s="1223"/>
      <c r="T42" s="1223"/>
      <c r="U42" s="1223"/>
      <c r="V42" s="1223"/>
      <c r="W42" s="1223"/>
      <c r="X42" s="1224"/>
    </row>
    <row r="43" spans="1:54" ht="30" customHeight="1">
      <c r="C43" s="203"/>
      <c r="D43" s="1154"/>
      <c r="E43" s="1154"/>
      <c r="F43" s="1155"/>
      <c r="G43" s="1180" t="s">
        <v>2363</v>
      </c>
      <c r="H43" s="1181"/>
      <c r="I43" s="1181"/>
      <c r="J43" s="1182"/>
      <c r="K43" s="223"/>
      <c r="L43" s="1223"/>
      <c r="M43" s="1223"/>
      <c r="N43" s="1223"/>
      <c r="O43" s="1223"/>
      <c r="P43" s="1223"/>
      <c r="Q43" s="1223"/>
      <c r="R43" s="1223"/>
      <c r="S43" s="1223"/>
      <c r="T43" s="1223"/>
      <c r="U43" s="1223"/>
      <c r="V43" s="1223"/>
      <c r="W43" s="1223"/>
      <c r="X43" s="1224"/>
    </row>
    <row r="44" spans="1:54" ht="30" customHeight="1">
      <c r="C44" s="203"/>
      <c r="D44" s="1148" t="s">
        <v>2524</v>
      </c>
      <c r="E44" s="1148"/>
      <c r="F44" s="1148"/>
      <c r="G44" s="1148"/>
      <c r="H44" s="1148"/>
      <c r="I44" s="1148"/>
      <c r="J44" s="1149"/>
      <c r="K44" s="223"/>
      <c r="L44" s="1223"/>
      <c r="M44" s="1223"/>
      <c r="N44" s="1223"/>
      <c r="O44" s="1223"/>
      <c r="P44" s="1223"/>
      <c r="Q44" s="1223"/>
      <c r="R44" s="1223"/>
      <c r="S44" s="1223"/>
      <c r="T44" s="1223"/>
      <c r="U44" s="1223"/>
      <c r="V44" s="1223"/>
      <c r="W44" s="1223"/>
      <c r="X44" s="1224"/>
    </row>
    <row r="45" spans="1:54" ht="30" customHeight="1">
      <c r="C45" s="213"/>
      <c r="D45" s="1148" t="s">
        <v>2364</v>
      </c>
      <c r="E45" s="1148"/>
      <c r="F45" s="1148"/>
      <c r="G45" s="1148"/>
      <c r="H45" s="1148"/>
      <c r="I45" s="1148"/>
      <c r="J45" s="1149"/>
      <c r="K45" s="223"/>
      <c r="L45" s="1225"/>
      <c r="M45" s="1226"/>
      <c r="N45" s="1226"/>
      <c r="O45" s="257" t="s">
        <v>2218</v>
      </c>
      <c r="P45" s="365"/>
      <c r="Q45" s="258" t="s">
        <v>2284</v>
      </c>
      <c r="R45" s="365"/>
      <c r="S45" s="257" t="s">
        <v>2285</v>
      </c>
      <c r="T45" s="223"/>
      <c r="U45" s="223"/>
      <c r="V45" s="223"/>
      <c r="W45" s="223"/>
      <c r="X45" s="225"/>
    </row>
    <row r="46" spans="1:54" ht="5.25" customHeight="1">
      <c r="C46" s="205"/>
      <c r="D46" s="206"/>
      <c r="E46" s="206"/>
      <c r="F46" s="206"/>
      <c r="G46" s="206"/>
      <c r="H46" s="206"/>
      <c r="I46" s="206"/>
      <c r="J46" s="206"/>
      <c r="K46" s="206"/>
      <c r="L46" s="206"/>
      <c r="M46" s="206"/>
      <c r="N46" s="206"/>
      <c r="O46" s="206"/>
      <c r="P46" s="206"/>
      <c r="Q46" s="206"/>
      <c r="R46" s="206"/>
      <c r="S46" s="205"/>
      <c r="T46" s="206"/>
      <c r="U46" s="181"/>
      <c r="V46" s="201"/>
      <c r="W46" s="201"/>
      <c r="X46" s="201"/>
    </row>
    <row r="47" spans="1:54" s="259" customFormat="1" ht="13.5" customHeight="1">
      <c r="A47" s="366"/>
      <c r="B47" s="366" t="s">
        <v>2525</v>
      </c>
      <c r="C47" s="366"/>
      <c r="D47" s="366"/>
      <c r="E47" s="366"/>
      <c r="F47" s="366"/>
      <c r="G47" s="366"/>
      <c r="H47" s="366"/>
      <c r="I47" s="366"/>
      <c r="J47" s="366"/>
      <c r="K47" s="366"/>
      <c r="L47" s="366"/>
      <c r="M47" s="366"/>
      <c r="N47" s="366"/>
      <c r="O47" s="366"/>
      <c r="P47" s="366"/>
      <c r="Q47" s="366"/>
      <c r="R47" s="366"/>
      <c r="S47" s="366"/>
      <c r="T47" s="366"/>
      <c r="U47" s="366"/>
      <c r="V47" s="367"/>
      <c r="W47" s="367"/>
      <c r="X47" s="367"/>
      <c r="Y47" s="367"/>
      <c r="Z47" s="367"/>
      <c r="AA47" s="367"/>
      <c r="AB47" s="366"/>
      <c r="AC47" s="366"/>
      <c r="AD47" s="366"/>
      <c r="AE47" s="366"/>
      <c r="AF47" s="366"/>
      <c r="AG47" s="366"/>
      <c r="AH47" s="366"/>
      <c r="AI47" s="366"/>
      <c r="AJ47" s="366"/>
      <c r="AK47" s="366"/>
      <c r="AL47" s="366"/>
      <c r="AM47" s="366"/>
      <c r="AN47" s="366"/>
      <c r="AO47" s="366"/>
      <c r="AP47" s="366"/>
      <c r="AQ47" s="366"/>
      <c r="AR47" s="366"/>
      <c r="AS47" s="366"/>
      <c r="AT47" s="366"/>
      <c r="AU47" s="366"/>
      <c r="AV47" s="366"/>
      <c r="AW47" s="366"/>
      <c r="AX47" s="366"/>
      <c r="AY47" s="366"/>
      <c r="AZ47" s="366"/>
      <c r="BA47" s="367"/>
      <c r="BB47" s="260"/>
    </row>
    <row r="48" spans="1:54" s="259" customFormat="1" ht="13.5" customHeight="1">
      <c r="A48" s="366"/>
      <c r="B48" s="366"/>
      <c r="C48" s="366"/>
      <c r="D48" s="366" t="s">
        <v>2523</v>
      </c>
      <c r="E48" s="366"/>
      <c r="F48" s="366"/>
      <c r="G48" s="366"/>
      <c r="H48" s="366"/>
      <c r="I48" s="366"/>
      <c r="J48" s="366"/>
      <c r="K48" s="366"/>
      <c r="L48" s="366"/>
      <c r="M48" s="366"/>
      <c r="N48" s="366"/>
      <c r="O48" s="366"/>
      <c r="P48" s="366"/>
      <c r="Q48" s="366"/>
      <c r="R48" s="366"/>
      <c r="S48" s="366"/>
      <c r="T48" s="366"/>
      <c r="U48" s="366"/>
      <c r="V48" s="367"/>
      <c r="W48" s="367"/>
      <c r="X48" s="367"/>
      <c r="Y48" s="367"/>
      <c r="Z48" s="367"/>
      <c r="AA48" s="367"/>
      <c r="AB48" s="366"/>
      <c r="AC48" s="366"/>
      <c r="AD48" s="366"/>
      <c r="AE48" s="366"/>
      <c r="AF48" s="366"/>
      <c r="AG48" s="366"/>
      <c r="AH48" s="366"/>
      <c r="AI48" s="366"/>
      <c r="AJ48" s="366"/>
      <c r="AK48" s="366"/>
      <c r="AL48" s="366"/>
      <c r="AM48" s="366"/>
      <c r="AN48" s="366"/>
      <c r="AO48" s="366"/>
      <c r="AP48" s="366"/>
      <c r="AQ48" s="366"/>
      <c r="AR48" s="366"/>
      <c r="AS48" s="366"/>
      <c r="AT48" s="366"/>
      <c r="AU48" s="366"/>
      <c r="AV48" s="366"/>
      <c r="AW48" s="366"/>
      <c r="AX48" s="366"/>
      <c r="AY48" s="366"/>
      <c r="AZ48" s="366"/>
      <c r="BA48" s="367"/>
      <c r="BB48" s="260"/>
    </row>
    <row r="49" spans="3:24" ht="13.5" customHeight="1">
      <c r="C49" s="255" t="s">
        <v>2527</v>
      </c>
      <c r="T49" s="188"/>
      <c r="X49" s="209"/>
    </row>
  </sheetData>
  <sheetProtection algorithmName="SHA-512" hashValue="gvf/H9hzk86U//PM9B9FZbQhO4RxCtz2HMecR0n1TKeXb7MW7p0quyxEo04TENbr/93UqzWTbVfA383ESy+QZA==" saltValue="O66XsYV9vk2vcbWo8zGPWg==" spinCount="100000" sheet="1" formatCells="0" selectLockedCells="1"/>
  <mergeCells count="54">
    <mergeCell ref="N16:O16"/>
    <mergeCell ref="P16:S16"/>
    <mergeCell ref="T16:X16"/>
    <mergeCell ref="R3:S3"/>
    <mergeCell ref="N6:O6"/>
    <mergeCell ref="P6:X6"/>
    <mergeCell ref="N8:O8"/>
    <mergeCell ref="P8:X8"/>
    <mergeCell ref="N10:O10"/>
    <mergeCell ref="P10:S10"/>
    <mergeCell ref="T10:X10"/>
    <mergeCell ref="N14:O14"/>
    <mergeCell ref="P14:X14"/>
    <mergeCell ref="C30:X30"/>
    <mergeCell ref="D32:E32"/>
    <mergeCell ref="J32:K32"/>
    <mergeCell ref="M32:O32"/>
    <mergeCell ref="P32:Q32"/>
    <mergeCell ref="R32:Y32"/>
    <mergeCell ref="N26:O26"/>
    <mergeCell ref="P26:X26"/>
    <mergeCell ref="N28:O28"/>
    <mergeCell ref="P28:S28"/>
    <mergeCell ref="T28:X28"/>
    <mergeCell ref="D39:J39"/>
    <mergeCell ref="L39:X39"/>
    <mergeCell ref="D40:J40"/>
    <mergeCell ref="L40:X40"/>
    <mergeCell ref="C33:X33"/>
    <mergeCell ref="C34:X34"/>
    <mergeCell ref="D35:J35"/>
    <mergeCell ref="D37:J37"/>
    <mergeCell ref="M37:P37"/>
    <mergeCell ref="D44:J44"/>
    <mergeCell ref="L44:X44"/>
    <mergeCell ref="D45:J45"/>
    <mergeCell ref="L45:N45"/>
    <mergeCell ref="L35:P35"/>
    <mergeCell ref="Q35:T35"/>
    <mergeCell ref="U35:X35"/>
    <mergeCell ref="D41:F43"/>
    <mergeCell ref="G41:J41"/>
    <mergeCell ref="L41:X41"/>
    <mergeCell ref="G42:J42"/>
    <mergeCell ref="L42:X42"/>
    <mergeCell ref="G43:J43"/>
    <mergeCell ref="L43:X43"/>
    <mergeCell ref="D38:J38"/>
    <mergeCell ref="L38:X38"/>
    <mergeCell ref="N20:O20"/>
    <mergeCell ref="P20:X20"/>
    <mergeCell ref="N22:O22"/>
    <mergeCell ref="P22:S22"/>
    <mergeCell ref="T22:X22"/>
  </mergeCells>
  <phoneticPr fontId="58"/>
  <pageMargins left="0.70866141732283472" right="0.70866141732283472" top="0.74803149606299213" bottom="0.74803149606299213" header="0.31496062992125984" footer="0.31496062992125984"/>
  <pageSetup paperSize="9" orientation="portrait" blackAndWhite="1"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dimension ref="B1:M48"/>
  <sheetViews>
    <sheetView showZeros="0" view="pageBreakPreview" zoomScaleNormal="100" zoomScaleSheetLayoutView="100" workbookViewId="0">
      <selection activeCell="M18" sqref="M18"/>
    </sheetView>
  </sheetViews>
  <sheetFormatPr defaultColWidth="9" defaultRowHeight="13.2"/>
  <cols>
    <col min="1" max="1" width="0.5546875" style="1" customWidth="1"/>
    <col min="2" max="2" width="3.6640625" style="1" customWidth="1"/>
    <col min="3" max="3" width="4.6640625" style="1" customWidth="1"/>
    <col min="4" max="4" width="18.21875" style="1" customWidth="1"/>
    <col min="5" max="5" width="7.88671875" style="1" customWidth="1"/>
    <col min="6" max="6" width="15.6640625" style="1" customWidth="1"/>
    <col min="7" max="7" width="16.21875" style="1" customWidth="1"/>
    <col min="8" max="10" width="4.6640625" style="1" customWidth="1"/>
    <col min="11" max="11" width="0.88671875" style="1" customWidth="1"/>
    <col min="12" max="12" width="2.6640625" style="1" customWidth="1"/>
    <col min="13" max="13" width="9.5546875" style="1" bestFit="1" customWidth="1"/>
    <col min="14" max="16384" width="9" style="1"/>
  </cols>
  <sheetData>
    <row r="1" spans="2:13">
      <c r="B1" s="3" t="s">
        <v>2599</v>
      </c>
      <c r="C1" s="3"/>
    </row>
    <row r="2" spans="2:13" ht="6" customHeight="1"/>
    <row r="3" spans="2:13" ht="24" customHeight="1">
      <c r="B3" s="1235" t="s">
        <v>233</v>
      </c>
      <c r="C3" s="1235"/>
      <c r="D3" s="1235"/>
      <c r="E3" s="1235"/>
      <c r="F3" s="1235"/>
      <c r="G3" s="1235"/>
      <c r="H3" s="1235"/>
      <c r="I3" s="1235"/>
      <c r="J3" s="1235"/>
    </row>
    <row r="4" spans="2:13" ht="7.5" customHeight="1">
      <c r="B4" s="10"/>
      <c r="C4" s="10"/>
    </row>
    <row r="5" spans="2:13" ht="30" customHeight="1">
      <c r="B5" s="1259" t="s">
        <v>177</v>
      </c>
      <c r="C5" s="1260" t="s">
        <v>178</v>
      </c>
      <c r="D5" s="1260"/>
      <c r="E5" s="35" t="s">
        <v>179</v>
      </c>
      <c r="F5" s="36" t="s">
        <v>202</v>
      </c>
      <c r="G5" s="52" t="s">
        <v>201</v>
      </c>
      <c r="H5" s="1257" t="s">
        <v>200</v>
      </c>
      <c r="I5" s="1257"/>
      <c r="J5" s="1257"/>
    </row>
    <row r="6" spans="2:13" ht="15" customHeight="1">
      <c r="B6" s="1259"/>
      <c r="C6" s="1260"/>
      <c r="D6" s="1260"/>
      <c r="E6" s="37" t="s">
        <v>197</v>
      </c>
      <c r="F6" s="65" t="s">
        <v>2207</v>
      </c>
      <c r="G6" s="38" t="str">
        <f>IF(F6="kg/h","MJ/kg","MJ/N㎥")</f>
        <v>MJ/N㎥</v>
      </c>
      <c r="H6" s="1258" t="s">
        <v>199</v>
      </c>
      <c r="I6" s="1258"/>
      <c r="J6" s="1258"/>
      <c r="M6" s="54" t="s">
        <v>346</v>
      </c>
    </row>
    <row r="7" spans="2:13" ht="16.05" customHeight="1">
      <c r="B7" s="1259"/>
      <c r="C7" s="1259" t="s">
        <v>180</v>
      </c>
      <c r="D7" s="32" t="s">
        <v>181</v>
      </c>
      <c r="E7" s="66" t="str">
        <f>IFERROR(F7/SUM($F$7:$F$19,$F$24:$F$41)*100,"")</f>
        <v/>
      </c>
      <c r="F7" s="62"/>
      <c r="G7" s="62"/>
      <c r="H7" s="1240">
        <f>F7*G7</f>
        <v>0</v>
      </c>
      <c r="I7" s="1240"/>
      <c r="J7" s="1240"/>
    </row>
    <row r="8" spans="2:13" ht="16.05" customHeight="1">
      <c r="B8" s="1259"/>
      <c r="C8" s="1259"/>
      <c r="D8" s="33" t="s">
        <v>182</v>
      </c>
      <c r="E8" s="67" t="str">
        <f t="shared" ref="E8:E19" si="0">IFERROR(F8/SUM($F$7:$F$19,$F$24:$F$41)*100,"")</f>
        <v/>
      </c>
      <c r="F8" s="63"/>
      <c r="G8" s="63"/>
      <c r="H8" s="1236">
        <f t="shared" ref="H8:H19" si="1">F8*G8</f>
        <v>0</v>
      </c>
      <c r="I8" s="1236"/>
      <c r="J8" s="1236"/>
    </row>
    <row r="9" spans="2:13" ht="16.05" customHeight="1">
      <c r="B9" s="1259"/>
      <c r="C9" s="1259"/>
      <c r="D9" s="34" t="s">
        <v>183</v>
      </c>
      <c r="E9" s="68" t="str">
        <f t="shared" si="0"/>
        <v/>
      </c>
      <c r="F9" s="64"/>
      <c r="G9" s="64"/>
      <c r="H9" s="1251">
        <f t="shared" si="1"/>
        <v>0</v>
      </c>
      <c r="I9" s="1251"/>
      <c r="J9" s="1251"/>
    </row>
    <row r="10" spans="2:13" ht="16.05" customHeight="1">
      <c r="B10" s="1259"/>
      <c r="C10" s="1259" t="s">
        <v>194</v>
      </c>
      <c r="D10" s="32" t="s">
        <v>184</v>
      </c>
      <c r="E10" s="66" t="str">
        <f t="shared" si="0"/>
        <v/>
      </c>
      <c r="F10" s="62"/>
      <c r="G10" s="62"/>
      <c r="H10" s="1240">
        <f t="shared" si="1"/>
        <v>0</v>
      </c>
      <c r="I10" s="1240"/>
      <c r="J10" s="1240"/>
    </row>
    <row r="11" spans="2:13" ht="16.05" customHeight="1">
      <c r="B11" s="1259"/>
      <c r="C11" s="1259"/>
      <c r="D11" s="33" t="s">
        <v>185</v>
      </c>
      <c r="E11" s="67" t="str">
        <f>IFERROR(F11/SUM($F$7:$F$19,$F$24:$F$41)*100,"")</f>
        <v/>
      </c>
      <c r="F11" s="63"/>
      <c r="G11" s="63"/>
      <c r="H11" s="1236">
        <f t="shared" si="1"/>
        <v>0</v>
      </c>
      <c r="I11" s="1236"/>
      <c r="J11" s="1236"/>
    </row>
    <row r="12" spans="2:13" ht="16.05" customHeight="1">
      <c r="B12" s="1259"/>
      <c r="C12" s="1259"/>
      <c r="D12" s="33" t="s">
        <v>186</v>
      </c>
      <c r="E12" s="67" t="str">
        <f t="shared" si="0"/>
        <v/>
      </c>
      <c r="F12" s="63"/>
      <c r="G12" s="63"/>
      <c r="H12" s="1236">
        <f t="shared" si="1"/>
        <v>0</v>
      </c>
      <c r="I12" s="1236"/>
      <c r="J12" s="1236"/>
    </row>
    <row r="13" spans="2:13" ht="16.05" customHeight="1">
      <c r="B13" s="1259"/>
      <c r="C13" s="1259"/>
      <c r="D13" s="33" t="s">
        <v>187</v>
      </c>
      <c r="E13" s="67" t="str">
        <f t="shared" si="0"/>
        <v/>
      </c>
      <c r="F13" s="63"/>
      <c r="G13" s="63"/>
      <c r="H13" s="1236">
        <f t="shared" si="1"/>
        <v>0</v>
      </c>
      <c r="I13" s="1236"/>
      <c r="J13" s="1236"/>
    </row>
    <row r="14" spans="2:13" ht="16.05" customHeight="1">
      <c r="B14" s="1259"/>
      <c r="C14" s="1259"/>
      <c r="D14" s="34" t="s">
        <v>188</v>
      </c>
      <c r="E14" s="68" t="str">
        <f t="shared" si="0"/>
        <v/>
      </c>
      <c r="F14" s="64"/>
      <c r="G14" s="64"/>
      <c r="H14" s="1251">
        <f t="shared" si="1"/>
        <v>0</v>
      </c>
      <c r="I14" s="1251"/>
      <c r="J14" s="1251"/>
    </row>
    <row r="15" spans="2:13" ht="16.05" customHeight="1">
      <c r="B15" s="1259"/>
      <c r="C15" s="1249" t="s">
        <v>195</v>
      </c>
      <c r="D15" s="32" t="s">
        <v>189</v>
      </c>
      <c r="E15" s="66" t="str">
        <f t="shared" si="0"/>
        <v/>
      </c>
      <c r="F15" s="62"/>
      <c r="G15" s="62"/>
      <c r="H15" s="1240">
        <f t="shared" si="1"/>
        <v>0</v>
      </c>
      <c r="I15" s="1240"/>
      <c r="J15" s="1240"/>
    </row>
    <row r="16" spans="2:13" ht="16.05" customHeight="1">
      <c r="B16" s="1259"/>
      <c r="C16" s="1250"/>
      <c r="D16" s="34" t="s">
        <v>190</v>
      </c>
      <c r="E16" s="68" t="str">
        <f t="shared" si="0"/>
        <v/>
      </c>
      <c r="F16" s="64"/>
      <c r="G16" s="64"/>
      <c r="H16" s="1251">
        <f t="shared" si="1"/>
        <v>0</v>
      </c>
      <c r="I16" s="1251"/>
      <c r="J16" s="1251"/>
    </row>
    <row r="17" spans="2:10" ht="16.05" customHeight="1">
      <c r="B17" s="1259"/>
      <c r="C17" s="1259" t="s">
        <v>196</v>
      </c>
      <c r="D17" s="32" t="s">
        <v>191</v>
      </c>
      <c r="E17" s="66" t="str">
        <f t="shared" si="0"/>
        <v/>
      </c>
      <c r="F17" s="62"/>
      <c r="G17" s="62"/>
      <c r="H17" s="1240">
        <f t="shared" si="1"/>
        <v>0</v>
      </c>
      <c r="I17" s="1240"/>
      <c r="J17" s="1240"/>
    </row>
    <row r="18" spans="2:10" ht="16.05" customHeight="1">
      <c r="B18" s="1259"/>
      <c r="C18" s="1259"/>
      <c r="D18" s="33" t="s">
        <v>192</v>
      </c>
      <c r="E18" s="67" t="str">
        <f t="shared" si="0"/>
        <v/>
      </c>
      <c r="F18" s="63"/>
      <c r="G18" s="63"/>
      <c r="H18" s="1236">
        <f t="shared" si="1"/>
        <v>0</v>
      </c>
      <c r="I18" s="1236"/>
      <c r="J18" s="1236"/>
    </row>
    <row r="19" spans="2:10" ht="16.05" customHeight="1" thickBot="1">
      <c r="B19" s="1259"/>
      <c r="C19" s="1259"/>
      <c r="D19" s="34" t="s">
        <v>193</v>
      </c>
      <c r="E19" s="68" t="str">
        <f t="shared" si="0"/>
        <v/>
      </c>
      <c r="F19" s="64"/>
      <c r="G19" s="64"/>
      <c r="H19" s="1254">
        <f t="shared" si="1"/>
        <v>0</v>
      </c>
      <c r="I19" s="1254"/>
      <c r="J19" s="1254"/>
    </row>
    <row r="20" spans="2:10" ht="24" customHeight="1" thickBot="1">
      <c r="E20" s="39"/>
      <c r="F20" s="39"/>
      <c r="G20" s="39"/>
      <c r="H20" s="40" t="s">
        <v>344</v>
      </c>
      <c r="I20" s="1255">
        <f>SUM(H7:J19)</f>
        <v>0</v>
      </c>
      <c r="J20" s="1256"/>
    </row>
    <row r="22" spans="2:10" ht="26.4">
      <c r="B22" s="1259" t="s">
        <v>208</v>
      </c>
      <c r="C22" s="1260" t="s">
        <v>178</v>
      </c>
      <c r="D22" s="1260"/>
      <c r="E22" s="35" t="s">
        <v>179</v>
      </c>
      <c r="F22" s="36" t="s">
        <v>204</v>
      </c>
      <c r="G22" s="52" t="s">
        <v>205</v>
      </c>
      <c r="H22" s="1257" t="s">
        <v>206</v>
      </c>
      <c r="I22" s="1257"/>
      <c r="J22" s="1257"/>
    </row>
    <row r="23" spans="2:10" ht="18" customHeight="1">
      <c r="B23" s="1259"/>
      <c r="C23" s="1260"/>
      <c r="D23" s="1260"/>
      <c r="E23" s="37" t="s">
        <v>197</v>
      </c>
      <c r="F23" s="38" t="str">
        <f>F6</f>
        <v>MJ/N㎥</v>
      </c>
      <c r="G23" s="38" t="str">
        <f>G6</f>
        <v>MJ/N㎥</v>
      </c>
      <c r="H23" s="1258" t="s">
        <v>199</v>
      </c>
      <c r="I23" s="1258"/>
      <c r="J23" s="1258"/>
    </row>
    <row r="24" spans="2:10" ht="16.05" customHeight="1">
      <c r="B24" s="1259"/>
      <c r="C24" s="1237" t="s">
        <v>209</v>
      </c>
      <c r="D24" s="32" t="s">
        <v>214</v>
      </c>
      <c r="E24" s="66" t="str">
        <f t="shared" ref="E24:E41" si="2">IFERROR(F24/SUM($F$7:$F$19,$F$24:$F$41)*100,"")</f>
        <v/>
      </c>
      <c r="F24" s="62"/>
      <c r="G24" s="62"/>
      <c r="H24" s="1240">
        <f t="shared" ref="H24:H41" si="3">F24*G24</f>
        <v>0</v>
      </c>
      <c r="I24" s="1240"/>
      <c r="J24" s="1240"/>
    </row>
    <row r="25" spans="2:10" ht="16.05" customHeight="1">
      <c r="B25" s="1259"/>
      <c r="C25" s="1238"/>
      <c r="D25" s="33" t="s">
        <v>215</v>
      </c>
      <c r="E25" s="67" t="str">
        <f>IFERROR(F25/SUM($F$7:$F$19,$F$24:$F$41)*100,"")</f>
        <v/>
      </c>
      <c r="F25" s="63"/>
      <c r="G25" s="63"/>
      <c r="H25" s="1236">
        <f t="shared" si="3"/>
        <v>0</v>
      </c>
      <c r="I25" s="1236"/>
      <c r="J25" s="1236"/>
    </row>
    <row r="26" spans="2:10" ht="16.05" customHeight="1">
      <c r="B26" s="1259"/>
      <c r="C26" s="1238"/>
      <c r="D26" s="41" t="s">
        <v>216</v>
      </c>
      <c r="E26" s="67" t="str">
        <f>IFERROR(F26/SUM($F$7:$F$19,$F$24:$F$41)*100,"")</f>
        <v/>
      </c>
      <c r="F26" s="63"/>
      <c r="G26" s="63"/>
      <c r="H26" s="1254">
        <f>F26*G26</f>
        <v>0</v>
      </c>
      <c r="I26" s="1254"/>
      <c r="J26" s="1254"/>
    </row>
    <row r="27" spans="2:10" ht="16.05" customHeight="1">
      <c r="B27" s="1259"/>
      <c r="C27" s="1238"/>
      <c r="D27" s="33" t="s">
        <v>210</v>
      </c>
      <c r="E27" s="67" t="str">
        <f t="shared" si="2"/>
        <v/>
      </c>
      <c r="F27" s="63"/>
      <c r="G27" s="63"/>
      <c r="H27" s="1236">
        <f t="shared" si="3"/>
        <v>0</v>
      </c>
      <c r="I27" s="1236"/>
      <c r="J27" s="1236"/>
    </row>
    <row r="28" spans="2:10" ht="16.05" customHeight="1">
      <c r="B28" s="1259"/>
      <c r="C28" s="1238"/>
      <c r="D28" s="33" t="s">
        <v>217</v>
      </c>
      <c r="E28" s="67" t="str">
        <f t="shared" si="2"/>
        <v/>
      </c>
      <c r="F28" s="63"/>
      <c r="G28" s="63"/>
      <c r="H28" s="1236">
        <f t="shared" si="3"/>
        <v>0</v>
      </c>
      <c r="I28" s="1236"/>
      <c r="J28" s="1236"/>
    </row>
    <row r="29" spans="2:10" ht="16.05" customHeight="1">
      <c r="B29" s="1259"/>
      <c r="C29" s="1238"/>
      <c r="D29" s="33" t="s">
        <v>211</v>
      </c>
      <c r="E29" s="67" t="str">
        <f t="shared" si="2"/>
        <v/>
      </c>
      <c r="F29" s="63"/>
      <c r="G29" s="63"/>
      <c r="H29" s="1236">
        <f t="shared" si="3"/>
        <v>0</v>
      </c>
      <c r="I29" s="1236"/>
      <c r="J29" s="1236"/>
    </row>
    <row r="30" spans="2:10" ht="16.05" customHeight="1">
      <c r="B30" s="1259"/>
      <c r="C30" s="1238"/>
      <c r="D30" s="33" t="s">
        <v>213</v>
      </c>
      <c r="E30" s="67" t="str">
        <f t="shared" si="2"/>
        <v/>
      </c>
      <c r="F30" s="63"/>
      <c r="G30" s="63"/>
      <c r="H30" s="1236">
        <f t="shared" si="3"/>
        <v>0</v>
      </c>
      <c r="I30" s="1236"/>
      <c r="J30" s="1236"/>
    </row>
    <row r="31" spans="2:10" ht="16.05" customHeight="1">
      <c r="B31" s="1259"/>
      <c r="C31" s="1238"/>
      <c r="D31" s="33" t="s">
        <v>212</v>
      </c>
      <c r="E31" s="67" t="str">
        <f t="shared" si="2"/>
        <v/>
      </c>
      <c r="F31" s="63"/>
      <c r="G31" s="63"/>
      <c r="H31" s="1236">
        <f t="shared" si="3"/>
        <v>0</v>
      </c>
      <c r="I31" s="1236"/>
      <c r="J31" s="1236"/>
    </row>
    <row r="32" spans="2:10" ht="16.05" customHeight="1">
      <c r="B32" s="1259"/>
      <c r="C32" s="1238"/>
      <c r="D32" s="33" t="s">
        <v>218</v>
      </c>
      <c r="E32" s="67" t="str">
        <f t="shared" si="2"/>
        <v/>
      </c>
      <c r="F32" s="63"/>
      <c r="G32" s="63"/>
      <c r="H32" s="1236">
        <f t="shared" si="3"/>
        <v>0</v>
      </c>
      <c r="I32" s="1236"/>
      <c r="J32" s="1236"/>
    </row>
    <row r="33" spans="2:13" ht="16.05" customHeight="1">
      <c r="B33" s="1259"/>
      <c r="C33" s="1239"/>
      <c r="D33" s="34" t="s">
        <v>219</v>
      </c>
      <c r="E33" s="68" t="str">
        <f t="shared" si="2"/>
        <v/>
      </c>
      <c r="F33" s="64"/>
      <c r="G33" s="64"/>
      <c r="H33" s="1251">
        <f t="shared" si="3"/>
        <v>0</v>
      </c>
      <c r="I33" s="1251"/>
      <c r="J33" s="1251"/>
    </row>
    <row r="34" spans="2:13" ht="16.05" customHeight="1">
      <c r="B34" s="1259"/>
      <c r="C34" s="1249" t="s">
        <v>220</v>
      </c>
      <c r="D34" s="32" t="s">
        <v>221</v>
      </c>
      <c r="E34" s="66" t="str">
        <f t="shared" si="2"/>
        <v/>
      </c>
      <c r="F34" s="62"/>
      <c r="G34" s="62"/>
      <c r="H34" s="1240">
        <f t="shared" si="3"/>
        <v>0</v>
      </c>
      <c r="I34" s="1240"/>
      <c r="J34" s="1240"/>
    </row>
    <row r="35" spans="2:13" ht="16.05" customHeight="1">
      <c r="B35" s="1259"/>
      <c r="C35" s="1250"/>
      <c r="D35" s="34" t="s">
        <v>222</v>
      </c>
      <c r="E35" s="68" t="str">
        <f t="shared" si="2"/>
        <v/>
      </c>
      <c r="F35" s="64"/>
      <c r="G35" s="64"/>
      <c r="H35" s="1251">
        <f t="shared" si="3"/>
        <v>0</v>
      </c>
      <c r="I35" s="1251"/>
      <c r="J35" s="1251"/>
    </row>
    <row r="36" spans="2:13" ht="16.05" customHeight="1">
      <c r="B36" s="1259"/>
      <c r="C36" s="1237" t="s">
        <v>195</v>
      </c>
      <c r="D36" s="32" t="s">
        <v>224</v>
      </c>
      <c r="E36" s="66" t="str">
        <f t="shared" si="2"/>
        <v/>
      </c>
      <c r="F36" s="62"/>
      <c r="G36" s="62"/>
      <c r="H36" s="1240">
        <f t="shared" si="3"/>
        <v>0</v>
      </c>
      <c r="I36" s="1240"/>
      <c r="J36" s="1240"/>
    </row>
    <row r="37" spans="2:13" ht="16.05" customHeight="1">
      <c r="B37" s="1259"/>
      <c r="C37" s="1241"/>
      <c r="D37" s="33" t="s">
        <v>225</v>
      </c>
      <c r="E37" s="67" t="str">
        <f t="shared" si="2"/>
        <v/>
      </c>
      <c r="F37" s="63"/>
      <c r="G37" s="63"/>
      <c r="H37" s="1236">
        <f t="shared" si="3"/>
        <v>0</v>
      </c>
      <c r="I37" s="1236"/>
      <c r="J37" s="1236"/>
    </row>
    <row r="38" spans="2:13" ht="16.05" customHeight="1">
      <c r="B38" s="1259"/>
      <c r="C38" s="1241"/>
      <c r="D38" s="33" t="s">
        <v>226</v>
      </c>
      <c r="E38" s="67" t="str">
        <f t="shared" si="2"/>
        <v/>
      </c>
      <c r="F38" s="63"/>
      <c r="G38" s="63"/>
      <c r="H38" s="1236">
        <f t="shared" si="3"/>
        <v>0</v>
      </c>
      <c r="I38" s="1236"/>
      <c r="J38" s="1236"/>
    </row>
    <row r="39" spans="2:13" ht="16.05" customHeight="1">
      <c r="B39" s="1259"/>
      <c r="C39" s="1242"/>
      <c r="D39" s="34" t="s">
        <v>227</v>
      </c>
      <c r="E39" s="68" t="str">
        <f t="shared" si="2"/>
        <v/>
      </c>
      <c r="F39" s="64"/>
      <c r="G39" s="64"/>
      <c r="H39" s="1251">
        <f t="shared" si="3"/>
        <v>0</v>
      </c>
      <c r="I39" s="1251"/>
      <c r="J39" s="1251"/>
    </row>
    <row r="40" spans="2:13" ht="16.05" customHeight="1">
      <c r="B40" s="1259"/>
      <c r="C40" s="1252" t="s">
        <v>196</v>
      </c>
      <c r="D40" s="32" t="s">
        <v>223</v>
      </c>
      <c r="E40" s="66" t="str">
        <f t="shared" si="2"/>
        <v/>
      </c>
      <c r="F40" s="62"/>
      <c r="G40" s="62"/>
      <c r="H40" s="1240">
        <f t="shared" si="3"/>
        <v>0</v>
      </c>
      <c r="I40" s="1240"/>
      <c r="J40" s="1240"/>
    </row>
    <row r="41" spans="2:13" ht="16.05" customHeight="1" thickBot="1">
      <c r="B41" s="1259"/>
      <c r="C41" s="1253"/>
      <c r="D41" s="34" t="s">
        <v>193</v>
      </c>
      <c r="E41" s="68" t="str">
        <f t="shared" si="2"/>
        <v/>
      </c>
      <c r="F41" s="64"/>
      <c r="G41" s="64"/>
      <c r="H41" s="1254">
        <f t="shared" si="3"/>
        <v>0</v>
      </c>
      <c r="I41" s="1254"/>
      <c r="J41" s="1254"/>
    </row>
    <row r="42" spans="2:13" ht="7.5" customHeight="1">
      <c r="B42" s="42"/>
      <c r="C42" s="43"/>
      <c r="D42" s="44"/>
      <c r="E42" s="69"/>
      <c r="F42" s="69"/>
      <c r="G42" s="69"/>
      <c r="H42" s="1243" t="s">
        <v>345</v>
      </c>
      <c r="I42" s="1245">
        <f>SUM(H24:J41)</f>
        <v>0</v>
      </c>
      <c r="J42" s="1246"/>
    </row>
    <row r="43" spans="2:13" ht="18" customHeight="1" thickBot="1">
      <c r="C43" s="659" t="s">
        <v>228</v>
      </c>
      <c r="D43" s="998"/>
      <c r="E43" s="71">
        <f>SUM(E7:E19,E24:E41)</f>
        <v>0</v>
      </c>
      <c r="F43" s="70"/>
      <c r="G43" s="70"/>
      <c r="H43" s="1244"/>
      <c r="I43" s="1247"/>
      <c r="J43" s="1248"/>
    </row>
    <row r="44" spans="2:13" ht="4.2" customHeight="1"/>
    <row r="46" spans="2:13" ht="24" customHeight="1" thickBot="1">
      <c r="B46" s="1235" t="s">
        <v>232</v>
      </c>
      <c r="C46" s="1235"/>
      <c r="D46" s="1235"/>
      <c r="G46" s="1234" t="s">
        <v>231</v>
      </c>
      <c r="H46" s="1234"/>
      <c r="I46" s="1234"/>
      <c r="J46" s="1234"/>
    </row>
    <row r="47" spans="2:13" ht="24" customHeight="1" thickTop="1" thickBot="1">
      <c r="G47" s="46" t="s">
        <v>230</v>
      </c>
      <c r="H47" s="1232">
        <f>IF(I20=0,0,I20/(I20+I42)*100)</f>
        <v>0</v>
      </c>
      <c r="I47" s="1233"/>
      <c r="J47" s="45" t="s">
        <v>197</v>
      </c>
      <c r="M47" s="18" t="s">
        <v>273</v>
      </c>
    </row>
    <row r="48" spans="2:13" ht="13.8" thickTop="1">
      <c r="B48" s="1" t="s">
        <v>2382</v>
      </c>
    </row>
  </sheetData>
  <sheetProtection algorithmName="SHA-512" hashValue="JUgxkLwl6TG9TKRyuTTOX2u2N2S+zlc0fJX2l0QSHTqRQL/HajXXTRVa9fOmIY+zEOi3lD/WUbBAWQVZ7BPNnA==" saltValue="4aNxQ/TqJiBS+G5QrnWlgg==" spinCount="100000" sheet="1" formatCells="0"/>
  <mergeCells count="55">
    <mergeCell ref="B22:B41"/>
    <mergeCell ref="C22:D23"/>
    <mergeCell ref="H22:J22"/>
    <mergeCell ref="H23:J23"/>
    <mergeCell ref="H11:J11"/>
    <mergeCell ref="H12:J12"/>
    <mergeCell ref="H13:J13"/>
    <mergeCell ref="H14:J14"/>
    <mergeCell ref="H15:J15"/>
    <mergeCell ref="H16:J16"/>
    <mergeCell ref="C10:C14"/>
    <mergeCell ref="C15:C16"/>
    <mergeCell ref="C17:C19"/>
    <mergeCell ref="B5:B19"/>
    <mergeCell ref="C5:D6"/>
    <mergeCell ref="H17:J17"/>
    <mergeCell ref="H18:J18"/>
    <mergeCell ref="H19:J19"/>
    <mergeCell ref="B3:J3"/>
    <mergeCell ref="I20:J20"/>
    <mergeCell ref="H5:J5"/>
    <mergeCell ref="H6:J6"/>
    <mergeCell ref="H7:J7"/>
    <mergeCell ref="H8:J8"/>
    <mergeCell ref="H9:J9"/>
    <mergeCell ref="H10:J10"/>
    <mergeCell ref="C7:C9"/>
    <mergeCell ref="C40:C41"/>
    <mergeCell ref="H40:J40"/>
    <mergeCell ref="H39:J39"/>
    <mergeCell ref="H41:J41"/>
    <mergeCell ref="H24:J24"/>
    <mergeCell ref="H25:J25"/>
    <mergeCell ref="H26:J26"/>
    <mergeCell ref="H27:J27"/>
    <mergeCell ref="H30:J30"/>
    <mergeCell ref="H31:J31"/>
    <mergeCell ref="H32:J32"/>
    <mergeCell ref="H33:J33"/>
    <mergeCell ref="C43:D43"/>
    <mergeCell ref="H47:I47"/>
    <mergeCell ref="G46:J46"/>
    <mergeCell ref="B46:D46"/>
    <mergeCell ref="H28:J28"/>
    <mergeCell ref="H29:J29"/>
    <mergeCell ref="C24:C33"/>
    <mergeCell ref="H36:J36"/>
    <mergeCell ref="H37:J37"/>
    <mergeCell ref="H38:J38"/>
    <mergeCell ref="C36:C39"/>
    <mergeCell ref="H42:H43"/>
    <mergeCell ref="I42:J43"/>
    <mergeCell ref="C34:C35"/>
    <mergeCell ref="H34:J34"/>
    <mergeCell ref="H35:J35"/>
  </mergeCells>
  <phoneticPr fontId="27"/>
  <dataValidations count="1">
    <dataValidation type="list" allowBlank="1" showInputMessage="1" showErrorMessage="1" sqref="F6" xr:uid="{00000000-0002-0000-0E00-000000000000}">
      <formula1>"kg/h,MJ/N㎥"</formula1>
    </dataValidation>
  </dataValidations>
  <pageMargins left="0.70866141732283472" right="0.70866141732283472" top="0.74803149606299213" bottom="0.74803149606299213" header="0.31496062992125984" footer="0.31496062992125984"/>
  <pageSetup paperSize="9" orientation="portrait" blackAndWhite="1"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dimension ref="A1:M50"/>
  <sheetViews>
    <sheetView showZeros="0" view="pageBreakPreview" zoomScaleNormal="100" zoomScaleSheetLayoutView="100" workbookViewId="0">
      <selection activeCell="G19" sqref="G19"/>
    </sheetView>
  </sheetViews>
  <sheetFormatPr defaultColWidth="9" defaultRowHeight="13.2"/>
  <cols>
    <col min="1" max="1" width="1.21875" style="1" customWidth="1"/>
    <col min="2" max="2" width="3.6640625" style="1" customWidth="1"/>
    <col min="3" max="3" width="4.6640625" style="1" customWidth="1"/>
    <col min="4" max="4" width="18.21875" style="1" customWidth="1"/>
    <col min="5" max="5" width="7.77734375" style="1" customWidth="1"/>
    <col min="6" max="6" width="15.6640625" style="1" customWidth="1"/>
    <col min="7" max="7" width="16.33203125" style="1" customWidth="1"/>
    <col min="8" max="10" width="5.109375" style="1" customWidth="1"/>
    <col min="11" max="11" width="0.77734375" style="1" customWidth="1"/>
    <col min="12" max="12" width="2.6640625" style="1" customWidth="1"/>
    <col min="13" max="16384" width="9" style="1"/>
  </cols>
  <sheetData>
    <row r="1" spans="1:13">
      <c r="A1" s="1" t="s">
        <v>2600</v>
      </c>
      <c r="B1" s="3"/>
      <c r="C1" s="3"/>
    </row>
    <row r="2" spans="1:13" ht="6" customHeight="1"/>
    <row r="3" spans="1:13" ht="21" customHeight="1">
      <c r="B3" s="1235" t="s">
        <v>234</v>
      </c>
      <c r="C3" s="1235"/>
      <c r="D3" s="1235"/>
      <c r="E3" s="1235"/>
      <c r="F3" s="1235"/>
      <c r="G3" s="1235"/>
      <c r="H3" s="1235"/>
      <c r="I3" s="1235"/>
      <c r="J3" s="1235"/>
    </row>
    <row r="4" spans="1:13" ht="7.5" customHeight="1">
      <c r="B4" s="10"/>
      <c r="C4" s="10"/>
    </row>
    <row r="5" spans="1:13" ht="28.05" customHeight="1">
      <c r="B5" s="1259" t="s">
        <v>177</v>
      </c>
      <c r="C5" s="1260" t="s">
        <v>178</v>
      </c>
      <c r="D5" s="1260"/>
      <c r="E5" s="35" t="s">
        <v>179</v>
      </c>
      <c r="F5" s="36" t="s">
        <v>235</v>
      </c>
      <c r="G5" s="52" t="s">
        <v>236</v>
      </c>
      <c r="H5" s="1257" t="s">
        <v>237</v>
      </c>
      <c r="I5" s="1257"/>
      <c r="J5" s="1257"/>
    </row>
    <row r="6" spans="1:13" ht="15" customHeight="1">
      <c r="B6" s="1259"/>
      <c r="C6" s="1260"/>
      <c r="D6" s="1260"/>
      <c r="E6" s="37" t="s">
        <v>197</v>
      </c>
      <c r="F6" s="115" t="s">
        <v>198</v>
      </c>
      <c r="G6" s="38" t="str">
        <f>IF(F6="kg/h","MJ/kg","MJ/N㎥")</f>
        <v>MJ/kg</v>
      </c>
      <c r="H6" s="1258" t="s">
        <v>199</v>
      </c>
      <c r="I6" s="1258"/>
      <c r="J6" s="1258"/>
      <c r="M6" s="54" t="s">
        <v>346</v>
      </c>
    </row>
    <row r="7" spans="1:13" ht="16.05" customHeight="1">
      <c r="B7" s="1259"/>
      <c r="C7" s="1259" t="s">
        <v>180</v>
      </c>
      <c r="D7" s="32" t="s">
        <v>181</v>
      </c>
      <c r="E7" s="66" t="str">
        <f>IFERROR(F7/SUM($F$7:$F$19,$F$24:$F$41)*100,"")</f>
        <v/>
      </c>
      <c r="F7" s="62"/>
      <c r="G7" s="62"/>
      <c r="H7" s="1240">
        <f>F7*G7</f>
        <v>0</v>
      </c>
      <c r="I7" s="1240"/>
      <c r="J7" s="1240"/>
    </row>
    <row r="8" spans="1:13" ht="16.05" customHeight="1">
      <c r="B8" s="1259"/>
      <c r="C8" s="1259"/>
      <c r="D8" s="33" t="s">
        <v>182</v>
      </c>
      <c r="E8" s="67" t="str">
        <f t="shared" ref="E8:E19" si="0">IFERROR(F8/SUM($F$7:$F$19,$F$24:$F$41)*100,"")</f>
        <v/>
      </c>
      <c r="F8" s="63"/>
      <c r="G8" s="63"/>
      <c r="H8" s="1236">
        <f t="shared" ref="H8:H19" si="1">F8*G8</f>
        <v>0</v>
      </c>
      <c r="I8" s="1236"/>
      <c r="J8" s="1236"/>
    </row>
    <row r="9" spans="1:13" ht="16.05" customHeight="1">
      <c r="B9" s="1259"/>
      <c r="C9" s="1259"/>
      <c r="D9" s="34" t="s">
        <v>183</v>
      </c>
      <c r="E9" s="68" t="str">
        <f t="shared" si="0"/>
        <v/>
      </c>
      <c r="F9" s="64"/>
      <c r="G9" s="64"/>
      <c r="H9" s="1251">
        <f t="shared" si="1"/>
        <v>0</v>
      </c>
      <c r="I9" s="1251"/>
      <c r="J9" s="1251"/>
    </row>
    <row r="10" spans="1:13" ht="16.05" customHeight="1">
      <c r="B10" s="1259"/>
      <c r="C10" s="1259" t="s">
        <v>194</v>
      </c>
      <c r="D10" s="32" t="s">
        <v>184</v>
      </c>
      <c r="E10" s="66" t="str">
        <f t="shared" si="0"/>
        <v/>
      </c>
      <c r="F10" s="62"/>
      <c r="G10" s="62"/>
      <c r="H10" s="1240">
        <f t="shared" si="1"/>
        <v>0</v>
      </c>
      <c r="I10" s="1240"/>
      <c r="J10" s="1240"/>
    </row>
    <row r="11" spans="1:13" ht="16.05" customHeight="1">
      <c r="B11" s="1259"/>
      <c r="C11" s="1259"/>
      <c r="D11" s="33" t="s">
        <v>185</v>
      </c>
      <c r="E11" s="67" t="str">
        <f t="shared" si="0"/>
        <v/>
      </c>
      <c r="F11" s="63"/>
      <c r="G11" s="63"/>
      <c r="H11" s="1236">
        <f t="shared" si="1"/>
        <v>0</v>
      </c>
      <c r="I11" s="1236"/>
      <c r="J11" s="1236"/>
    </row>
    <row r="12" spans="1:13" ht="16.05" customHeight="1">
      <c r="B12" s="1259"/>
      <c r="C12" s="1259"/>
      <c r="D12" s="33" t="s">
        <v>186</v>
      </c>
      <c r="E12" s="67" t="str">
        <f t="shared" si="0"/>
        <v/>
      </c>
      <c r="F12" s="63"/>
      <c r="G12" s="63"/>
      <c r="H12" s="1236">
        <f t="shared" si="1"/>
        <v>0</v>
      </c>
      <c r="I12" s="1236"/>
      <c r="J12" s="1236"/>
    </row>
    <row r="13" spans="1:13" ht="16.05" customHeight="1">
      <c r="B13" s="1259"/>
      <c r="C13" s="1259"/>
      <c r="D13" s="33" t="s">
        <v>187</v>
      </c>
      <c r="E13" s="67" t="str">
        <f t="shared" si="0"/>
        <v/>
      </c>
      <c r="F13" s="63"/>
      <c r="G13" s="63"/>
      <c r="H13" s="1236">
        <f t="shared" si="1"/>
        <v>0</v>
      </c>
      <c r="I13" s="1236"/>
      <c r="J13" s="1236"/>
    </row>
    <row r="14" spans="1:13" ht="16.05" customHeight="1">
      <c r="B14" s="1259"/>
      <c r="C14" s="1259"/>
      <c r="D14" s="34" t="s">
        <v>188</v>
      </c>
      <c r="E14" s="68" t="str">
        <f t="shared" si="0"/>
        <v/>
      </c>
      <c r="F14" s="64"/>
      <c r="G14" s="64"/>
      <c r="H14" s="1251">
        <f t="shared" si="1"/>
        <v>0</v>
      </c>
      <c r="I14" s="1251"/>
      <c r="J14" s="1251"/>
    </row>
    <row r="15" spans="1:13" ht="16.05" customHeight="1">
      <c r="B15" s="1259"/>
      <c r="C15" s="1249" t="s">
        <v>195</v>
      </c>
      <c r="D15" s="32" t="s">
        <v>189</v>
      </c>
      <c r="E15" s="66" t="str">
        <f t="shared" si="0"/>
        <v/>
      </c>
      <c r="F15" s="62"/>
      <c r="G15" s="62"/>
      <c r="H15" s="1240">
        <f t="shared" si="1"/>
        <v>0</v>
      </c>
      <c r="I15" s="1240"/>
      <c r="J15" s="1240"/>
    </row>
    <row r="16" spans="1:13" ht="16.05" customHeight="1">
      <c r="B16" s="1259"/>
      <c r="C16" s="1250"/>
      <c r="D16" s="34" t="s">
        <v>190</v>
      </c>
      <c r="E16" s="68" t="str">
        <f t="shared" si="0"/>
        <v/>
      </c>
      <c r="F16" s="64"/>
      <c r="G16" s="64"/>
      <c r="H16" s="1251">
        <f t="shared" si="1"/>
        <v>0</v>
      </c>
      <c r="I16" s="1251"/>
      <c r="J16" s="1251"/>
    </row>
    <row r="17" spans="2:10" ht="16.05" customHeight="1">
      <c r="B17" s="1259"/>
      <c r="C17" s="1259" t="s">
        <v>196</v>
      </c>
      <c r="D17" s="32" t="s">
        <v>191</v>
      </c>
      <c r="E17" s="66" t="str">
        <f t="shared" si="0"/>
        <v/>
      </c>
      <c r="F17" s="62"/>
      <c r="G17" s="62"/>
      <c r="H17" s="1240">
        <f t="shared" si="1"/>
        <v>0</v>
      </c>
      <c r="I17" s="1240"/>
      <c r="J17" s="1240"/>
    </row>
    <row r="18" spans="2:10" ht="16.05" customHeight="1">
      <c r="B18" s="1259"/>
      <c r="C18" s="1259"/>
      <c r="D18" s="33" t="s">
        <v>192</v>
      </c>
      <c r="E18" s="67" t="str">
        <f t="shared" si="0"/>
        <v/>
      </c>
      <c r="F18" s="63"/>
      <c r="G18" s="63"/>
      <c r="H18" s="1236">
        <f t="shared" si="1"/>
        <v>0</v>
      </c>
      <c r="I18" s="1236"/>
      <c r="J18" s="1236"/>
    </row>
    <row r="19" spans="2:10" ht="16.05" customHeight="1" thickBot="1">
      <c r="B19" s="1259"/>
      <c r="C19" s="1259"/>
      <c r="D19" s="34" t="s">
        <v>193</v>
      </c>
      <c r="E19" s="68" t="str">
        <f t="shared" si="0"/>
        <v/>
      </c>
      <c r="F19" s="64"/>
      <c r="G19" s="64"/>
      <c r="H19" s="1254">
        <f t="shared" si="1"/>
        <v>0</v>
      </c>
      <c r="I19" s="1254"/>
      <c r="J19" s="1254"/>
    </row>
    <row r="20" spans="2:10" ht="24" customHeight="1" thickBot="1">
      <c r="E20" s="39"/>
      <c r="F20" s="39"/>
      <c r="G20" s="39"/>
      <c r="H20" s="40" t="s">
        <v>203</v>
      </c>
      <c r="I20" s="1262">
        <f>SUM(H7:J19)</f>
        <v>0</v>
      </c>
      <c r="J20" s="1263"/>
    </row>
    <row r="21" spans="2:10" ht="9" customHeight="1"/>
    <row r="22" spans="2:10" ht="28.05" customHeight="1">
      <c r="B22" s="1259" t="s">
        <v>208</v>
      </c>
      <c r="C22" s="1260" t="s">
        <v>178</v>
      </c>
      <c r="D22" s="1260"/>
      <c r="E22" s="35" t="s">
        <v>179</v>
      </c>
      <c r="F22" s="52" t="s">
        <v>238</v>
      </c>
      <c r="G22" s="52" t="s">
        <v>239</v>
      </c>
      <c r="H22" s="1261" t="s">
        <v>240</v>
      </c>
      <c r="I22" s="1261"/>
      <c r="J22" s="1261"/>
    </row>
    <row r="23" spans="2:10" ht="18" customHeight="1">
      <c r="B23" s="1259"/>
      <c r="C23" s="1260"/>
      <c r="D23" s="1260"/>
      <c r="E23" s="37" t="s">
        <v>197</v>
      </c>
      <c r="F23" s="38" t="str">
        <f>F6</f>
        <v>kg/h</v>
      </c>
      <c r="G23" s="38" t="str">
        <f>G6</f>
        <v>MJ/kg</v>
      </c>
      <c r="H23" s="1258" t="s">
        <v>199</v>
      </c>
      <c r="I23" s="1258"/>
      <c r="J23" s="1258"/>
    </row>
    <row r="24" spans="2:10" ht="16.05" customHeight="1">
      <c r="B24" s="1259"/>
      <c r="C24" s="1237" t="s">
        <v>209</v>
      </c>
      <c r="D24" s="32" t="s">
        <v>214</v>
      </c>
      <c r="E24" s="66" t="str">
        <f t="shared" ref="E24:E41" si="2">IFERROR(F24/SUM($F$7:$F$19,$F$24:$F$41)*100,"")</f>
        <v/>
      </c>
      <c r="F24" s="62"/>
      <c r="G24" s="62"/>
      <c r="H24" s="1240">
        <f t="shared" ref="H24:H41" si="3">F24*G24</f>
        <v>0</v>
      </c>
      <c r="I24" s="1240"/>
      <c r="J24" s="1240"/>
    </row>
    <row r="25" spans="2:10" ht="16.05" customHeight="1">
      <c r="B25" s="1259"/>
      <c r="C25" s="1238"/>
      <c r="D25" s="33" t="s">
        <v>215</v>
      </c>
      <c r="E25" s="67" t="str">
        <f t="shared" si="2"/>
        <v/>
      </c>
      <c r="F25" s="63"/>
      <c r="G25" s="63"/>
      <c r="H25" s="1236">
        <f t="shared" si="3"/>
        <v>0</v>
      </c>
      <c r="I25" s="1236"/>
      <c r="J25" s="1236"/>
    </row>
    <row r="26" spans="2:10" ht="16.05" customHeight="1">
      <c r="B26" s="1259"/>
      <c r="C26" s="1238"/>
      <c r="D26" s="41" t="s">
        <v>216</v>
      </c>
      <c r="E26" s="116" t="str">
        <f t="shared" si="2"/>
        <v/>
      </c>
      <c r="F26" s="63"/>
      <c r="G26" s="63"/>
      <c r="H26" s="1254">
        <f t="shared" si="3"/>
        <v>0</v>
      </c>
      <c r="I26" s="1254"/>
      <c r="J26" s="1254"/>
    </row>
    <row r="27" spans="2:10" ht="16.05" customHeight="1">
      <c r="B27" s="1259"/>
      <c r="C27" s="1238"/>
      <c r="D27" s="33" t="s">
        <v>210</v>
      </c>
      <c r="E27" s="67" t="str">
        <f t="shared" si="2"/>
        <v/>
      </c>
      <c r="F27" s="63"/>
      <c r="G27" s="63"/>
      <c r="H27" s="1236">
        <f t="shared" si="3"/>
        <v>0</v>
      </c>
      <c r="I27" s="1236"/>
      <c r="J27" s="1236"/>
    </row>
    <row r="28" spans="2:10" ht="16.05" customHeight="1">
      <c r="B28" s="1259"/>
      <c r="C28" s="1238"/>
      <c r="D28" s="33" t="s">
        <v>217</v>
      </c>
      <c r="E28" s="67" t="str">
        <f t="shared" si="2"/>
        <v/>
      </c>
      <c r="F28" s="63"/>
      <c r="G28" s="63"/>
      <c r="H28" s="1236">
        <f t="shared" si="3"/>
        <v>0</v>
      </c>
      <c r="I28" s="1236"/>
      <c r="J28" s="1236"/>
    </row>
    <row r="29" spans="2:10" ht="16.05" customHeight="1">
      <c r="B29" s="1259"/>
      <c r="C29" s="1238"/>
      <c r="D29" s="33" t="s">
        <v>211</v>
      </c>
      <c r="E29" s="67" t="str">
        <f t="shared" si="2"/>
        <v/>
      </c>
      <c r="F29" s="63"/>
      <c r="G29" s="63"/>
      <c r="H29" s="1236">
        <f t="shared" si="3"/>
        <v>0</v>
      </c>
      <c r="I29" s="1236"/>
      <c r="J29" s="1236"/>
    </row>
    <row r="30" spans="2:10" ht="16.05" customHeight="1">
      <c r="B30" s="1259"/>
      <c r="C30" s="1238"/>
      <c r="D30" s="33" t="s">
        <v>213</v>
      </c>
      <c r="E30" s="67" t="str">
        <f t="shared" si="2"/>
        <v/>
      </c>
      <c r="F30" s="63"/>
      <c r="G30" s="63"/>
      <c r="H30" s="1236">
        <f t="shared" si="3"/>
        <v>0</v>
      </c>
      <c r="I30" s="1236"/>
      <c r="J30" s="1236"/>
    </row>
    <row r="31" spans="2:10" ht="16.05" customHeight="1">
      <c r="B31" s="1259"/>
      <c r="C31" s="1238"/>
      <c r="D31" s="33" t="s">
        <v>212</v>
      </c>
      <c r="E31" s="67" t="str">
        <f t="shared" si="2"/>
        <v/>
      </c>
      <c r="F31" s="63"/>
      <c r="G31" s="63"/>
      <c r="H31" s="1236">
        <f t="shared" si="3"/>
        <v>0</v>
      </c>
      <c r="I31" s="1236"/>
      <c r="J31" s="1236"/>
    </row>
    <row r="32" spans="2:10" ht="16.05" customHeight="1">
      <c r="B32" s="1259"/>
      <c r="C32" s="1238"/>
      <c r="D32" s="33" t="s">
        <v>218</v>
      </c>
      <c r="E32" s="67" t="str">
        <f t="shared" si="2"/>
        <v/>
      </c>
      <c r="F32" s="63"/>
      <c r="G32" s="63"/>
      <c r="H32" s="1236">
        <f t="shared" si="3"/>
        <v>0</v>
      </c>
      <c r="I32" s="1236"/>
      <c r="J32" s="1236"/>
    </row>
    <row r="33" spans="2:13" ht="16.05" customHeight="1">
      <c r="B33" s="1259"/>
      <c r="C33" s="1239"/>
      <c r="D33" s="34" t="s">
        <v>219</v>
      </c>
      <c r="E33" s="68" t="str">
        <f t="shared" si="2"/>
        <v/>
      </c>
      <c r="F33" s="64"/>
      <c r="G33" s="64"/>
      <c r="H33" s="1251">
        <f t="shared" si="3"/>
        <v>0</v>
      </c>
      <c r="I33" s="1251"/>
      <c r="J33" s="1251"/>
    </row>
    <row r="34" spans="2:13" ht="16.05" customHeight="1">
      <c r="B34" s="1259"/>
      <c r="C34" s="1249" t="s">
        <v>220</v>
      </c>
      <c r="D34" s="32" t="s">
        <v>221</v>
      </c>
      <c r="E34" s="66" t="str">
        <f t="shared" si="2"/>
        <v/>
      </c>
      <c r="F34" s="62"/>
      <c r="G34" s="62"/>
      <c r="H34" s="1240">
        <f t="shared" si="3"/>
        <v>0</v>
      </c>
      <c r="I34" s="1240"/>
      <c r="J34" s="1240"/>
    </row>
    <row r="35" spans="2:13" ht="16.05" customHeight="1">
      <c r="B35" s="1259"/>
      <c r="C35" s="1250"/>
      <c r="D35" s="34" t="s">
        <v>222</v>
      </c>
      <c r="E35" s="68" t="str">
        <f t="shared" si="2"/>
        <v/>
      </c>
      <c r="F35" s="64"/>
      <c r="G35" s="64"/>
      <c r="H35" s="1251">
        <f t="shared" si="3"/>
        <v>0</v>
      </c>
      <c r="I35" s="1251"/>
      <c r="J35" s="1251"/>
    </row>
    <row r="36" spans="2:13" ht="16.05" customHeight="1">
      <c r="B36" s="1259"/>
      <c r="C36" s="1237" t="s">
        <v>195</v>
      </c>
      <c r="D36" s="32" t="s">
        <v>224</v>
      </c>
      <c r="E36" s="66" t="str">
        <f t="shared" si="2"/>
        <v/>
      </c>
      <c r="F36" s="62"/>
      <c r="G36" s="62"/>
      <c r="H36" s="1240">
        <f t="shared" si="3"/>
        <v>0</v>
      </c>
      <c r="I36" s="1240"/>
      <c r="J36" s="1240"/>
    </row>
    <row r="37" spans="2:13" ht="16.05" customHeight="1">
      <c r="B37" s="1259"/>
      <c r="C37" s="1241"/>
      <c r="D37" s="33" t="s">
        <v>225</v>
      </c>
      <c r="E37" s="67" t="str">
        <f t="shared" si="2"/>
        <v/>
      </c>
      <c r="F37" s="63"/>
      <c r="G37" s="63"/>
      <c r="H37" s="1236">
        <f t="shared" si="3"/>
        <v>0</v>
      </c>
      <c r="I37" s="1236"/>
      <c r="J37" s="1236"/>
    </row>
    <row r="38" spans="2:13" ht="16.05" customHeight="1">
      <c r="B38" s="1259"/>
      <c r="C38" s="1241"/>
      <c r="D38" s="33" t="s">
        <v>226</v>
      </c>
      <c r="E38" s="67" t="str">
        <f t="shared" si="2"/>
        <v/>
      </c>
      <c r="F38" s="63"/>
      <c r="G38" s="63"/>
      <c r="H38" s="1236">
        <f t="shared" si="3"/>
        <v>0</v>
      </c>
      <c r="I38" s="1236"/>
      <c r="J38" s="1236"/>
    </row>
    <row r="39" spans="2:13" ht="16.05" customHeight="1">
      <c r="B39" s="1259"/>
      <c r="C39" s="1242"/>
      <c r="D39" s="34" t="s">
        <v>227</v>
      </c>
      <c r="E39" s="68" t="str">
        <f t="shared" si="2"/>
        <v/>
      </c>
      <c r="F39" s="64"/>
      <c r="G39" s="64"/>
      <c r="H39" s="1251">
        <f t="shared" si="3"/>
        <v>0</v>
      </c>
      <c r="I39" s="1251"/>
      <c r="J39" s="1251"/>
    </row>
    <row r="40" spans="2:13" ht="16.05" customHeight="1">
      <c r="B40" s="1259"/>
      <c r="C40" s="1252" t="s">
        <v>196</v>
      </c>
      <c r="D40" s="32" t="s">
        <v>223</v>
      </c>
      <c r="E40" s="66" t="str">
        <f t="shared" si="2"/>
        <v/>
      </c>
      <c r="F40" s="62"/>
      <c r="G40" s="62"/>
      <c r="H40" s="1240">
        <f t="shared" si="3"/>
        <v>0</v>
      </c>
      <c r="I40" s="1240"/>
      <c r="J40" s="1240"/>
    </row>
    <row r="41" spans="2:13" ht="16.05" customHeight="1" thickBot="1">
      <c r="B41" s="1259"/>
      <c r="C41" s="1253"/>
      <c r="D41" s="34" t="s">
        <v>193</v>
      </c>
      <c r="E41" s="68" t="str">
        <f t="shared" si="2"/>
        <v/>
      </c>
      <c r="F41" s="64"/>
      <c r="G41" s="64"/>
      <c r="H41" s="1254">
        <f t="shared" si="3"/>
        <v>0</v>
      </c>
      <c r="I41" s="1254"/>
      <c r="J41" s="1254"/>
    </row>
    <row r="42" spans="2:13" ht="7.5" customHeight="1">
      <c r="B42" s="42"/>
      <c r="C42" s="43"/>
      <c r="D42" s="44"/>
      <c r="E42" s="69"/>
      <c r="F42" s="69"/>
      <c r="G42" s="69"/>
      <c r="H42" s="1243" t="s">
        <v>207</v>
      </c>
      <c r="I42" s="1245">
        <f>SUM(H24:J41)</f>
        <v>0</v>
      </c>
      <c r="J42" s="1246"/>
    </row>
    <row r="43" spans="2:13" ht="18" customHeight="1" thickBot="1">
      <c r="C43" s="659" t="s">
        <v>228</v>
      </c>
      <c r="D43" s="998"/>
      <c r="E43" s="117">
        <f>SUM(E7:E19,E24:E41)</f>
        <v>0</v>
      </c>
      <c r="F43" s="70"/>
      <c r="G43" s="70"/>
      <c r="H43" s="1244"/>
      <c r="I43" s="1247"/>
      <c r="J43" s="1248"/>
    </row>
    <row r="44" spans="2:13" ht="7.8" customHeight="1"/>
    <row r="46" spans="2:13" ht="24" customHeight="1" thickBot="1">
      <c r="B46" s="1235" t="s">
        <v>232</v>
      </c>
      <c r="C46" s="1235"/>
      <c r="D46" s="1235"/>
      <c r="G46" s="1234" t="s">
        <v>231</v>
      </c>
      <c r="H46" s="1234"/>
      <c r="I46" s="1234"/>
      <c r="J46" s="1234"/>
    </row>
    <row r="47" spans="2:13" ht="24" customHeight="1" thickTop="1" thickBot="1">
      <c r="G47" s="46" t="s">
        <v>230</v>
      </c>
      <c r="H47" s="1232">
        <f>IF(I20=0,0,I20/(I20+I42)*100)</f>
        <v>0</v>
      </c>
      <c r="I47" s="1233"/>
      <c r="J47" s="45" t="s">
        <v>197</v>
      </c>
      <c r="M47" s="18" t="s">
        <v>273</v>
      </c>
    </row>
    <row r="48" spans="2:13" ht="13.8" thickTop="1">
      <c r="B48" s="1" t="s">
        <v>229</v>
      </c>
    </row>
    <row r="49" spans="2:2" ht="15.75" customHeight="1">
      <c r="B49" s="1" t="s">
        <v>241</v>
      </c>
    </row>
    <row r="50" spans="2:2" ht="15.75" customHeight="1"/>
  </sheetData>
  <sheetProtection algorithmName="SHA-512" hashValue="rIDAkU+r6ypkgvKeZmGV0+s8iz000xJNC3MiDYbiQGRGdlVrTntLa83NIhlO44f1SqMzWYoDO95zWkorX5kHdw==" saltValue="Lrjg0pKS1ZPhFizsQdQB7g==" spinCount="100000" sheet="1" formatCells="0" selectLockedCells="1"/>
  <mergeCells count="55">
    <mergeCell ref="B3:J3"/>
    <mergeCell ref="B5:B19"/>
    <mergeCell ref="C5:D6"/>
    <mergeCell ref="H5:J5"/>
    <mergeCell ref="H6:J6"/>
    <mergeCell ref="C7:C9"/>
    <mergeCell ref="H7:J7"/>
    <mergeCell ref="H8:J8"/>
    <mergeCell ref="H9:J9"/>
    <mergeCell ref="C10:C14"/>
    <mergeCell ref="H10:J10"/>
    <mergeCell ref="H11:J11"/>
    <mergeCell ref="H12:J12"/>
    <mergeCell ref="H25:J25"/>
    <mergeCell ref="H26:J26"/>
    <mergeCell ref="C15:C16"/>
    <mergeCell ref="H15:J15"/>
    <mergeCell ref="H16:J16"/>
    <mergeCell ref="H33:J33"/>
    <mergeCell ref="C34:C35"/>
    <mergeCell ref="H34:J34"/>
    <mergeCell ref="H35:J35"/>
    <mergeCell ref="H13:J13"/>
    <mergeCell ref="H14:J14"/>
    <mergeCell ref="C22:D23"/>
    <mergeCell ref="H22:J22"/>
    <mergeCell ref="H23:J23"/>
    <mergeCell ref="C24:C33"/>
    <mergeCell ref="H29:J29"/>
    <mergeCell ref="C17:C19"/>
    <mergeCell ref="H17:J17"/>
    <mergeCell ref="H18:J18"/>
    <mergeCell ref="H19:J19"/>
    <mergeCell ref="I20:J20"/>
    <mergeCell ref="H27:J27"/>
    <mergeCell ref="H28:J28"/>
    <mergeCell ref="H30:J30"/>
    <mergeCell ref="H31:J31"/>
    <mergeCell ref="H32:J32"/>
    <mergeCell ref="H47:I47"/>
    <mergeCell ref="C36:C39"/>
    <mergeCell ref="H36:J36"/>
    <mergeCell ref="H37:J37"/>
    <mergeCell ref="H38:J38"/>
    <mergeCell ref="H39:J39"/>
    <mergeCell ref="C40:C41"/>
    <mergeCell ref="H40:J40"/>
    <mergeCell ref="H41:J41"/>
    <mergeCell ref="H42:H43"/>
    <mergeCell ref="I42:J43"/>
    <mergeCell ref="C43:D43"/>
    <mergeCell ref="B46:D46"/>
    <mergeCell ref="G46:J46"/>
    <mergeCell ref="B22:B41"/>
    <mergeCell ref="H24:J24"/>
  </mergeCells>
  <phoneticPr fontId="32"/>
  <dataValidations count="1">
    <dataValidation type="list" allowBlank="1" showInputMessage="1" showErrorMessage="1" sqref="F6" xr:uid="{00000000-0002-0000-0F00-000000000000}">
      <formula1>"kg/h,MJ/N㎥"</formula1>
    </dataValidation>
  </dataValidations>
  <pageMargins left="0.70866141732283472" right="0.70866141732283472" top="0.74803149606299213" bottom="0.74803149606299213" header="0.31496062992125984" footer="0.31496062992125984"/>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FF0000"/>
  </sheetPr>
  <dimension ref="B1:C101"/>
  <sheetViews>
    <sheetView showZeros="0" workbookViewId="0">
      <selection activeCell="J24" sqref="J24"/>
    </sheetView>
  </sheetViews>
  <sheetFormatPr defaultColWidth="9" defaultRowHeight="14.4"/>
  <cols>
    <col min="1" max="1" width="1.6640625" style="1" customWidth="1"/>
    <col min="2" max="2" width="35.6640625" style="30" customWidth="1"/>
    <col min="3" max="3" width="45.6640625" style="30" customWidth="1"/>
    <col min="4" max="16384" width="9" style="1"/>
  </cols>
  <sheetData>
    <row r="1" spans="2:3" ht="24" customHeight="1">
      <c r="B1" s="30" t="s">
        <v>176</v>
      </c>
    </row>
    <row r="2" spans="2:3" ht="18" customHeight="1">
      <c r="B2" s="47" t="s">
        <v>57</v>
      </c>
      <c r="C2" s="31" t="s">
        <v>56</v>
      </c>
    </row>
    <row r="3" spans="2:3" ht="13.2">
      <c r="B3" s="607" t="s">
        <v>58</v>
      </c>
      <c r="C3" s="49" t="s">
        <v>78</v>
      </c>
    </row>
    <row r="4" spans="2:3" ht="13.2">
      <c r="B4" s="608"/>
      <c r="C4" s="49" t="s">
        <v>79</v>
      </c>
    </row>
    <row r="5" spans="2:3" ht="13.2">
      <c r="B5" s="607" t="s">
        <v>59</v>
      </c>
      <c r="C5" s="49" t="s">
        <v>80</v>
      </c>
    </row>
    <row r="6" spans="2:3" ht="13.2">
      <c r="B6" s="608"/>
      <c r="C6" s="49" t="s">
        <v>81</v>
      </c>
    </row>
    <row r="7" spans="2:3" ht="13.2">
      <c r="B7" s="48" t="s">
        <v>60</v>
      </c>
      <c r="C7" s="49" t="s">
        <v>82</v>
      </c>
    </row>
    <row r="8" spans="2:3" ht="13.2">
      <c r="B8" s="607" t="s">
        <v>61</v>
      </c>
      <c r="C8" s="49" t="s">
        <v>83</v>
      </c>
    </row>
    <row r="9" spans="2:3" ht="13.2">
      <c r="B9" s="609"/>
      <c r="C9" s="49" t="s">
        <v>84</v>
      </c>
    </row>
    <row r="10" spans="2:3" ht="13.2">
      <c r="B10" s="608"/>
      <c r="C10" s="49" t="s">
        <v>85</v>
      </c>
    </row>
    <row r="11" spans="2:3" ht="13.2">
      <c r="B11" s="607" t="s">
        <v>62</v>
      </c>
      <c r="C11" s="49" t="s">
        <v>86</v>
      </c>
    </row>
    <row r="12" spans="2:3" ht="13.2">
      <c r="B12" s="609"/>
      <c r="C12" s="49" t="s">
        <v>87</v>
      </c>
    </row>
    <row r="13" spans="2:3" ht="13.2">
      <c r="B13" s="609"/>
      <c r="C13" s="49" t="s">
        <v>88</v>
      </c>
    </row>
    <row r="14" spans="2:3" ht="13.2">
      <c r="B14" s="609"/>
      <c r="C14" s="49" t="s">
        <v>89</v>
      </c>
    </row>
    <row r="15" spans="2:3" ht="13.2">
      <c r="B15" s="609"/>
      <c r="C15" s="49" t="s">
        <v>90</v>
      </c>
    </row>
    <row r="16" spans="2:3" ht="13.2">
      <c r="B16" s="609"/>
      <c r="C16" s="49" t="s">
        <v>91</v>
      </c>
    </row>
    <row r="17" spans="2:3" ht="13.2">
      <c r="B17" s="609"/>
      <c r="C17" s="49" t="s">
        <v>92</v>
      </c>
    </row>
    <row r="18" spans="2:3" ht="13.2">
      <c r="B18" s="609"/>
      <c r="C18" s="49" t="s">
        <v>93</v>
      </c>
    </row>
    <row r="19" spans="2:3" ht="13.2">
      <c r="B19" s="609"/>
      <c r="C19" s="49" t="s">
        <v>94</v>
      </c>
    </row>
    <row r="20" spans="2:3" ht="13.2">
      <c r="B20" s="609"/>
      <c r="C20" s="49" t="s">
        <v>95</v>
      </c>
    </row>
    <row r="21" spans="2:3" ht="13.2">
      <c r="B21" s="609"/>
      <c r="C21" s="49" t="s">
        <v>96</v>
      </c>
    </row>
    <row r="22" spans="2:3" ht="13.2">
      <c r="B22" s="609"/>
      <c r="C22" s="49" t="s">
        <v>97</v>
      </c>
    </row>
    <row r="23" spans="2:3" ht="13.2">
      <c r="B23" s="609"/>
      <c r="C23" s="49" t="s">
        <v>98</v>
      </c>
    </row>
    <row r="24" spans="2:3" ht="13.2">
      <c r="B24" s="609"/>
      <c r="C24" s="49" t="s">
        <v>99</v>
      </c>
    </row>
    <row r="25" spans="2:3" ht="13.2">
      <c r="B25" s="609"/>
      <c r="C25" s="49" t="s">
        <v>100</v>
      </c>
    </row>
    <row r="26" spans="2:3" ht="13.2">
      <c r="B26" s="609"/>
      <c r="C26" s="49" t="s">
        <v>101</v>
      </c>
    </row>
    <row r="27" spans="2:3" ht="13.2">
      <c r="B27" s="609"/>
      <c r="C27" s="49" t="s">
        <v>102</v>
      </c>
    </row>
    <row r="28" spans="2:3" ht="13.2">
      <c r="B28" s="609"/>
      <c r="C28" s="49" t="s">
        <v>103</v>
      </c>
    </row>
    <row r="29" spans="2:3" ht="13.2">
      <c r="B29" s="609"/>
      <c r="C29" s="49" t="s">
        <v>104</v>
      </c>
    </row>
    <row r="30" spans="2:3" ht="13.2">
      <c r="B30" s="609"/>
      <c r="C30" s="49" t="s">
        <v>105</v>
      </c>
    </row>
    <row r="31" spans="2:3" ht="13.2">
      <c r="B31" s="609"/>
      <c r="C31" s="49" t="s">
        <v>106</v>
      </c>
    </row>
    <row r="32" spans="2:3" ht="13.2">
      <c r="B32" s="609"/>
      <c r="C32" s="49" t="s">
        <v>107</v>
      </c>
    </row>
    <row r="33" spans="2:3" ht="13.2">
      <c r="B33" s="609"/>
      <c r="C33" s="49" t="s">
        <v>108</v>
      </c>
    </row>
    <row r="34" spans="2:3" ht="13.2">
      <c r="B34" s="608"/>
      <c r="C34" s="49" t="s">
        <v>109</v>
      </c>
    </row>
    <row r="35" spans="2:3" ht="13.2">
      <c r="B35" s="607" t="s">
        <v>63</v>
      </c>
      <c r="C35" s="49" t="s">
        <v>110</v>
      </c>
    </row>
    <row r="36" spans="2:3" ht="13.2">
      <c r="B36" s="609"/>
      <c r="C36" s="49" t="s">
        <v>111</v>
      </c>
    </row>
    <row r="37" spans="2:3" ht="13.2">
      <c r="B37" s="609"/>
      <c r="C37" s="49" t="s">
        <v>112</v>
      </c>
    </row>
    <row r="38" spans="2:3" ht="13.2">
      <c r="B38" s="608"/>
      <c r="C38" s="49" t="s">
        <v>113</v>
      </c>
    </row>
    <row r="39" spans="2:3" ht="13.2">
      <c r="B39" s="607" t="s">
        <v>64</v>
      </c>
      <c r="C39" s="49" t="s">
        <v>114</v>
      </c>
    </row>
    <row r="40" spans="2:3" ht="13.2">
      <c r="B40" s="609"/>
      <c r="C40" s="49" t="s">
        <v>115</v>
      </c>
    </row>
    <row r="41" spans="2:3" ht="13.2">
      <c r="B41" s="609"/>
      <c r="C41" s="49" t="s">
        <v>116</v>
      </c>
    </row>
    <row r="42" spans="2:3" ht="13.2">
      <c r="B42" s="609"/>
      <c r="C42" s="49" t="s">
        <v>117</v>
      </c>
    </row>
    <row r="43" spans="2:3" ht="13.2">
      <c r="B43" s="608"/>
      <c r="C43" s="49" t="s">
        <v>118</v>
      </c>
    </row>
    <row r="44" spans="2:3" ht="13.2">
      <c r="B44" s="607" t="s">
        <v>65</v>
      </c>
      <c r="C44" s="49" t="s">
        <v>119</v>
      </c>
    </row>
    <row r="45" spans="2:3" ht="13.2">
      <c r="B45" s="609"/>
      <c r="C45" s="49" t="s">
        <v>120</v>
      </c>
    </row>
    <row r="46" spans="2:3" ht="13.2">
      <c r="B46" s="609"/>
      <c r="C46" s="49" t="s">
        <v>121</v>
      </c>
    </row>
    <row r="47" spans="2:3" ht="13.2">
      <c r="B47" s="609"/>
      <c r="C47" s="49" t="s">
        <v>122</v>
      </c>
    </row>
    <row r="48" spans="2:3" ht="13.2">
      <c r="B48" s="609"/>
      <c r="C48" s="49" t="s">
        <v>123</v>
      </c>
    </row>
    <row r="49" spans="2:3" ht="13.2">
      <c r="B49" s="609"/>
      <c r="C49" s="49" t="s">
        <v>124</v>
      </c>
    </row>
    <row r="50" spans="2:3" ht="13.2">
      <c r="B50" s="609"/>
      <c r="C50" s="49" t="s">
        <v>125</v>
      </c>
    </row>
    <row r="51" spans="2:3" ht="13.2">
      <c r="B51" s="608"/>
      <c r="C51" s="49" t="s">
        <v>126</v>
      </c>
    </row>
    <row r="52" spans="2:3" ht="13.2">
      <c r="B52" s="607" t="s">
        <v>66</v>
      </c>
      <c r="C52" s="49" t="s">
        <v>127</v>
      </c>
    </row>
    <row r="53" spans="2:3" ht="13.2">
      <c r="B53" s="609"/>
      <c r="C53" s="49" t="s">
        <v>128</v>
      </c>
    </row>
    <row r="54" spans="2:3" ht="13.2">
      <c r="B54" s="609"/>
      <c r="C54" s="49" t="s">
        <v>129</v>
      </c>
    </row>
    <row r="55" spans="2:3" ht="13.2">
      <c r="B55" s="609"/>
      <c r="C55" s="49" t="s">
        <v>130</v>
      </c>
    </row>
    <row r="56" spans="2:3" ht="13.2">
      <c r="B56" s="609"/>
      <c r="C56" s="49" t="s">
        <v>131</v>
      </c>
    </row>
    <row r="57" spans="2:3" ht="13.2">
      <c r="B57" s="609"/>
      <c r="C57" s="49" t="s">
        <v>132</v>
      </c>
    </row>
    <row r="58" spans="2:3" ht="13.2">
      <c r="B58" s="609"/>
      <c r="C58" s="49" t="s">
        <v>133</v>
      </c>
    </row>
    <row r="59" spans="2:3" ht="13.2">
      <c r="B59" s="609"/>
      <c r="C59" s="49" t="s">
        <v>134</v>
      </c>
    </row>
    <row r="60" spans="2:3" ht="13.2">
      <c r="B60" s="609"/>
      <c r="C60" s="49" t="s">
        <v>135</v>
      </c>
    </row>
    <row r="61" spans="2:3" ht="13.2">
      <c r="B61" s="609"/>
      <c r="C61" s="49" t="s">
        <v>136</v>
      </c>
    </row>
    <row r="62" spans="2:3" ht="13.2">
      <c r="B62" s="609"/>
      <c r="C62" s="49" t="s">
        <v>137</v>
      </c>
    </row>
    <row r="63" spans="2:3" ht="13.2">
      <c r="B63" s="608"/>
      <c r="C63" s="49" t="s">
        <v>138</v>
      </c>
    </row>
    <row r="64" spans="2:3" ht="13.2">
      <c r="B64" s="607" t="s">
        <v>67</v>
      </c>
      <c r="C64" s="49" t="s">
        <v>139</v>
      </c>
    </row>
    <row r="65" spans="2:3" ht="13.2">
      <c r="B65" s="609"/>
      <c r="C65" s="49" t="s">
        <v>140</v>
      </c>
    </row>
    <row r="66" spans="2:3" ht="13.2">
      <c r="B66" s="609"/>
      <c r="C66" s="49" t="s">
        <v>141</v>
      </c>
    </row>
    <row r="67" spans="2:3" ht="13.2">
      <c r="B67" s="609"/>
      <c r="C67" s="49" t="s">
        <v>142</v>
      </c>
    </row>
    <row r="68" spans="2:3" ht="13.2">
      <c r="B68" s="609"/>
      <c r="C68" s="49" t="s">
        <v>143</v>
      </c>
    </row>
    <row r="69" spans="2:3" ht="13.2">
      <c r="B69" s="608"/>
      <c r="C69" s="50" t="s">
        <v>144</v>
      </c>
    </row>
    <row r="70" spans="2:3" ht="13.2">
      <c r="B70" s="607" t="s">
        <v>68</v>
      </c>
      <c r="C70" s="49" t="s">
        <v>145</v>
      </c>
    </row>
    <row r="71" spans="2:3" ht="13.2">
      <c r="B71" s="609"/>
      <c r="C71" s="49" t="s">
        <v>146</v>
      </c>
    </row>
    <row r="72" spans="2:3" ht="13.2">
      <c r="B72" s="608"/>
      <c r="C72" s="49" t="s">
        <v>147</v>
      </c>
    </row>
    <row r="73" spans="2:3" ht="13.2">
      <c r="B73" s="607" t="s">
        <v>69</v>
      </c>
      <c r="C73" s="49" t="s">
        <v>148</v>
      </c>
    </row>
    <row r="74" spans="2:3" ht="13.2">
      <c r="B74" s="609"/>
      <c r="C74" s="49" t="s">
        <v>149</v>
      </c>
    </row>
    <row r="75" spans="2:3" ht="13.2">
      <c r="B75" s="609"/>
      <c r="C75" s="49" t="s">
        <v>150</v>
      </c>
    </row>
    <row r="76" spans="2:3" ht="13.2">
      <c r="B76" s="608"/>
      <c r="C76" s="49" t="s">
        <v>151</v>
      </c>
    </row>
    <row r="77" spans="2:3" ht="13.2">
      <c r="B77" s="607" t="s">
        <v>70</v>
      </c>
      <c r="C77" s="49" t="s">
        <v>152</v>
      </c>
    </row>
    <row r="78" spans="2:3" ht="13.2">
      <c r="B78" s="609"/>
      <c r="C78" s="49" t="s">
        <v>153</v>
      </c>
    </row>
    <row r="79" spans="2:3" ht="13.2">
      <c r="B79" s="608"/>
      <c r="C79" s="49" t="s">
        <v>154</v>
      </c>
    </row>
    <row r="80" spans="2:3" ht="13.2">
      <c r="B80" s="607" t="s">
        <v>71</v>
      </c>
      <c r="C80" s="49" t="s">
        <v>2400</v>
      </c>
    </row>
    <row r="81" spans="2:3" ht="13.2">
      <c r="B81" s="609"/>
      <c r="C81" s="49" t="s">
        <v>155</v>
      </c>
    </row>
    <row r="82" spans="2:3" ht="13.2">
      <c r="B82" s="608"/>
      <c r="C82" s="49" t="s">
        <v>156</v>
      </c>
    </row>
    <row r="83" spans="2:3" ht="13.2">
      <c r="B83" s="607" t="s">
        <v>72</v>
      </c>
      <c r="C83" s="49" t="s">
        <v>157</v>
      </c>
    </row>
    <row r="84" spans="2:3" ht="13.2">
      <c r="B84" s="608"/>
      <c r="C84" s="49" t="s">
        <v>158</v>
      </c>
    </row>
    <row r="85" spans="2:3" ht="13.2">
      <c r="B85" s="607" t="s">
        <v>73</v>
      </c>
      <c r="C85" s="49" t="s">
        <v>159</v>
      </c>
    </row>
    <row r="86" spans="2:3" ht="13.2">
      <c r="B86" s="609"/>
      <c r="C86" s="49" t="s">
        <v>160</v>
      </c>
    </row>
    <row r="87" spans="2:3" ht="13.2">
      <c r="B87" s="608"/>
      <c r="C87" s="49" t="s">
        <v>161</v>
      </c>
    </row>
    <row r="88" spans="2:3" ht="13.2">
      <c r="B88" s="607" t="s">
        <v>74</v>
      </c>
      <c r="C88" s="49" t="s">
        <v>162</v>
      </c>
    </row>
    <row r="89" spans="2:3" ht="13.2">
      <c r="B89" s="608"/>
      <c r="C89" s="49" t="s">
        <v>163</v>
      </c>
    </row>
    <row r="90" spans="2:3" ht="13.2">
      <c r="B90" s="607" t="s">
        <v>75</v>
      </c>
      <c r="C90" s="49" t="s">
        <v>164</v>
      </c>
    </row>
    <row r="91" spans="2:3" ht="13.2">
      <c r="B91" s="609"/>
      <c r="C91" s="49" t="s">
        <v>165</v>
      </c>
    </row>
    <row r="92" spans="2:3" ht="13.2">
      <c r="B92" s="609"/>
      <c r="C92" s="49" t="s">
        <v>166</v>
      </c>
    </row>
    <row r="93" spans="2:3" ht="13.2">
      <c r="B93" s="609"/>
      <c r="C93" s="49" t="s">
        <v>167</v>
      </c>
    </row>
    <row r="94" spans="2:3" ht="13.2">
      <c r="B94" s="609"/>
      <c r="C94" s="49" t="s">
        <v>168</v>
      </c>
    </row>
    <row r="95" spans="2:3" ht="13.2">
      <c r="B95" s="609"/>
      <c r="C95" s="49" t="s">
        <v>169</v>
      </c>
    </row>
    <row r="96" spans="2:3" ht="13.2">
      <c r="B96" s="609"/>
      <c r="C96" s="49" t="s">
        <v>170</v>
      </c>
    </row>
    <row r="97" spans="2:3" ht="13.2">
      <c r="B97" s="609"/>
      <c r="C97" s="49" t="s">
        <v>171</v>
      </c>
    </row>
    <row r="98" spans="2:3" ht="13.2">
      <c r="B98" s="608"/>
      <c r="C98" s="49" t="s">
        <v>172</v>
      </c>
    </row>
    <row r="99" spans="2:3" ht="13.2">
      <c r="B99" s="607" t="s">
        <v>76</v>
      </c>
      <c r="C99" s="49" t="s">
        <v>173</v>
      </c>
    </row>
    <row r="100" spans="2:3" ht="13.2">
      <c r="B100" s="608"/>
      <c r="C100" s="49" t="s">
        <v>174</v>
      </c>
    </row>
    <row r="101" spans="2:3" ht="13.2">
      <c r="B101" s="48" t="s">
        <v>77</v>
      </c>
      <c r="C101" s="49" t="s">
        <v>175</v>
      </c>
    </row>
  </sheetData>
  <sheetProtection algorithmName="SHA-512" hashValue="ph0Ry7Cl0ZY1Q45D3l+GrdmFjckuuR9HOqZatVD3xqC1CLW16ZCqCg/w4AwHb3QhRdwo9j2PCeZJ/9svPMkgow==" saltValue="RLXVOksLwTQ/pwP9jrgFCg==" spinCount="100000" sheet="1" objects="1" scenarios="1"/>
  <mergeCells count="18">
    <mergeCell ref="B88:B89"/>
    <mergeCell ref="B90:B98"/>
    <mergeCell ref="B99:B100"/>
    <mergeCell ref="B73:B76"/>
    <mergeCell ref="B77:B79"/>
    <mergeCell ref="B80:B82"/>
    <mergeCell ref="B83:B84"/>
    <mergeCell ref="B85:B87"/>
    <mergeCell ref="B39:B43"/>
    <mergeCell ref="B44:B51"/>
    <mergeCell ref="B52:B63"/>
    <mergeCell ref="B64:B69"/>
    <mergeCell ref="B70:B72"/>
    <mergeCell ref="B3:B4"/>
    <mergeCell ref="B5:B6"/>
    <mergeCell ref="B8:B10"/>
    <mergeCell ref="B11:B34"/>
    <mergeCell ref="B35:B38"/>
  </mergeCells>
  <phoneticPr fontId="29"/>
  <pageMargins left="0.70866141732283472" right="0.70866141732283472"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6"/>
  <dimension ref="B1:G2118"/>
  <sheetViews>
    <sheetView showZeros="0" workbookViewId="0">
      <selection activeCell="BP27" sqref="BP27"/>
    </sheetView>
  </sheetViews>
  <sheetFormatPr defaultColWidth="16.5546875" defaultRowHeight="13.2"/>
  <cols>
    <col min="1" max="1" width="1.33203125" style="99" customWidth="1"/>
    <col min="2" max="2" width="24.6640625" style="99" bestFit="1" customWidth="1"/>
    <col min="3" max="6" width="16.5546875" style="99"/>
    <col min="7" max="7" width="51.6640625" style="99" customWidth="1"/>
    <col min="8" max="8" width="1.77734375" style="99" customWidth="1"/>
    <col min="9" max="16384" width="16.5546875" style="99"/>
  </cols>
  <sheetData>
    <row r="1" spans="2:7" ht="13.8" thickBot="1"/>
    <row r="2" spans="2:7">
      <c r="B2" s="107" t="s">
        <v>1935</v>
      </c>
      <c r="C2" s="613" t="s">
        <v>2181</v>
      </c>
      <c r="D2" s="613"/>
      <c r="E2" s="613" t="s">
        <v>2182</v>
      </c>
      <c r="F2" s="614"/>
    </row>
    <row r="3" spans="2:7">
      <c r="B3" s="108" t="s">
        <v>2178</v>
      </c>
      <c r="C3" s="615" t="s">
        <v>2183</v>
      </c>
      <c r="D3" s="615"/>
      <c r="E3" s="615" t="s">
        <v>2187</v>
      </c>
      <c r="F3" s="617"/>
    </row>
    <row r="4" spans="2:7">
      <c r="B4" s="108" t="s">
        <v>2175</v>
      </c>
      <c r="C4" s="615" t="s">
        <v>2184</v>
      </c>
      <c r="D4" s="615"/>
      <c r="E4" s="615" t="s">
        <v>2188</v>
      </c>
      <c r="F4" s="617"/>
    </row>
    <row r="5" spans="2:7">
      <c r="B5" s="108" t="s">
        <v>2177</v>
      </c>
      <c r="C5" s="615" t="s">
        <v>2185</v>
      </c>
      <c r="D5" s="615"/>
      <c r="E5" s="615" t="s">
        <v>2188</v>
      </c>
      <c r="F5" s="617"/>
    </row>
    <row r="6" spans="2:7" ht="13.8" thickBot="1">
      <c r="B6" s="109" t="s">
        <v>2176</v>
      </c>
      <c r="C6" s="616" t="s">
        <v>2186</v>
      </c>
      <c r="D6" s="616"/>
      <c r="E6" s="616" t="s">
        <v>2189</v>
      </c>
      <c r="F6" s="618"/>
    </row>
    <row r="7" spans="2:7">
      <c r="C7" s="102"/>
      <c r="D7" s="102"/>
      <c r="E7" s="102"/>
      <c r="F7" s="102"/>
    </row>
    <row r="8" spans="2:7">
      <c r="B8" s="103" t="s">
        <v>2193</v>
      </c>
      <c r="C8" s="610" t="s">
        <v>2192</v>
      </c>
      <c r="D8" s="611"/>
      <c r="E8" s="611"/>
      <c r="F8" s="611"/>
      <c r="G8" s="612"/>
    </row>
    <row r="9" spans="2:7">
      <c r="B9" s="106" t="s">
        <v>2179</v>
      </c>
      <c r="C9" s="101" t="s">
        <v>2180</v>
      </c>
      <c r="D9" s="101" t="s">
        <v>380</v>
      </c>
      <c r="E9" s="101" t="s">
        <v>381</v>
      </c>
      <c r="F9" s="101" t="s">
        <v>382</v>
      </c>
      <c r="G9" s="101" t="s">
        <v>383</v>
      </c>
    </row>
    <row r="10" spans="2:7">
      <c r="B10" s="105" t="s">
        <v>2178</v>
      </c>
      <c r="C10" s="100" t="s">
        <v>384</v>
      </c>
      <c r="D10" s="100">
        <v>0</v>
      </c>
      <c r="E10" s="100">
        <v>0</v>
      </c>
      <c r="F10" s="100">
        <v>0</v>
      </c>
      <c r="G10" s="100" t="s">
        <v>385</v>
      </c>
    </row>
    <row r="11" spans="2:7">
      <c r="B11" s="105" t="s">
        <v>2178</v>
      </c>
      <c r="C11" s="100" t="s">
        <v>384</v>
      </c>
      <c r="D11" s="100">
        <v>1</v>
      </c>
      <c r="E11" s="100">
        <v>0</v>
      </c>
      <c r="F11" s="100">
        <v>0</v>
      </c>
      <c r="G11" s="100" t="s">
        <v>386</v>
      </c>
    </row>
    <row r="12" spans="2:7">
      <c r="B12" s="105" t="s">
        <v>2178</v>
      </c>
      <c r="C12" s="100" t="s">
        <v>384</v>
      </c>
      <c r="D12" s="100">
        <v>1</v>
      </c>
      <c r="E12" s="100">
        <v>10</v>
      </c>
      <c r="F12" s="100">
        <v>0</v>
      </c>
      <c r="G12" s="100" t="s">
        <v>387</v>
      </c>
    </row>
    <row r="13" spans="2:7">
      <c r="B13" s="105" t="s">
        <v>2178</v>
      </c>
      <c r="C13" s="100" t="s">
        <v>384</v>
      </c>
      <c r="D13" s="100">
        <v>1</v>
      </c>
      <c r="E13" s="100">
        <v>10</v>
      </c>
      <c r="F13" s="100">
        <v>100</v>
      </c>
      <c r="G13" s="100" t="s">
        <v>388</v>
      </c>
    </row>
    <row r="14" spans="2:7">
      <c r="B14" s="105" t="s">
        <v>2178</v>
      </c>
      <c r="C14" s="100" t="s">
        <v>384</v>
      </c>
      <c r="D14" s="100">
        <v>1</v>
      </c>
      <c r="E14" s="100">
        <v>10</v>
      </c>
      <c r="F14" s="100">
        <v>109</v>
      </c>
      <c r="G14" s="100" t="s">
        <v>389</v>
      </c>
    </row>
    <row r="15" spans="2:7">
      <c r="B15" s="105" t="s">
        <v>2178</v>
      </c>
      <c r="C15" s="100" t="s">
        <v>384</v>
      </c>
      <c r="D15" s="100">
        <v>1</v>
      </c>
      <c r="E15" s="100">
        <v>11</v>
      </c>
      <c r="F15" s="100">
        <v>0</v>
      </c>
      <c r="G15" s="100" t="s">
        <v>390</v>
      </c>
    </row>
    <row r="16" spans="2:7">
      <c r="B16" s="105" t="s">
        <v>2178</v>
      </c>
      <c r="C16" s="100" t="s">
        <v>384</v>
      </c>
      <c r="D16" s="100">
        <v>1</v>
      </c>
      <c r="E16" s="100">
        <v>11</v>
      </c>
      <c r="F16" s="100">
        <v>111</v>
      </c>
      <c r="G16" s="100" t="s">
        <v>391</v>
      </c>
    </row>
    <row r="17" spans="2:7">
      <c r="B17" s="105" t="s">
        <v>2178</v>
      </c>
      <c r="C17" s="100" t="s">
        <v>384</v>
      </c>
      <c r="D17" s="100">
        <v>1</v>
      </c>
      <c r="E17" s="100">
        <v>11</v>
      </c>
      <c r="F17" s="100">
        <v>112</v>
      </c>
      <c r="G17" s="100" t="s">
        <v>392</v>
      </c>
    </row>
    <row r="18" spans="2:7">
      <c r="B18" s="105" t="s">
        <v>2178</v>
      </c>
      <c r="C18" s="100" t="s">
        <v>384</v>
      </c>
      <c r="D18" s="100">
        <v>1</v>
      </c>
      <c r="E18" s="100">
        <v>11</v>
      </c>
      <c r="F18" s="100">
        <v>113</v>
      </c>
      <c r="G18" s="100" t="s">
        <v>393</v>
      </c>
    </row>
    <row r="19" spans="2:7">
      <c r="B19" s="105" t="s">
        <v>2178</v>
      </c>
      <c r="C19" s="100" t="s">
        <v>384</v>
      </c>
      <c r="D19" s="100">
        <v>1</v>
      </c>
      <c r="E19" s="100">
        <v>11</v>
      </c>
      <c r="F19" s="100">
        <v>114</v>
      </c>
      <c r="G19" s="100" t="s">
        <v>394</v>
      </c>
    </row>
    <row r="20" spans="2:7">
      <c r="B20" s="105" t="s">
        <v>2178</v>
      </c>
      <c r="C20" s="100" t="s">
        <v>384</v>
      </c>
      <c r="D20" s="100">
        <v>1</v>
      </c>
      <c r="E20" s="100">
        <v>11</v>
      </c>
      <c r="F20" s="100">
        <v>115</v>
      </c>
      <c r="G20" s="100" t="s">
        <v>395</v>
      </c>
    </row>
    <row r="21" spans="2:7">
      <c r="B21" s="105" t="s">
        <v>2178</v>
      </c>
      <c r="C21" s="100" t="s">
        <v>384</v>
      </c>
      <c r="D21" s="100">
        <v>1</v>
      </c>
      <c r="E21" s="100">
        <v>11</v>
      </c>
      <c r="F21" s="100">
        <v>116</v>
      </c>
      <c r="G21" s="100" t="s">
        <v>396</v>
      </c>
    </row>
    <row r="22" spans="2:7">
      <c r="B22" s="105" t="s">
        <v>2178</v>
      </c>
      <c r="C22" s="100" t="s">
        <v>384</v>
      </c>
      <c r="D22" s="100">
        <v>1</v>
      </c>
      <c r="E22" s="100">
        <v>11</v>
      </c>
      <c r="F22" s="100">
        <v>117</v>
      </c>
      <c r="G22" s="100" t="s">
        <v>397</v>
      </c>
    </row>
    <row r="23" spans="2:7">
      <c r="B23" s="105" t="s">
        <v>2178</v>
      </c>
      <c r="C23" s="100" t="s">
        <v>384</v>
      </c>
      <c r="D23" s="100">
        <v>1</v>
      </c>
      <c r="E23" s="100">
        <v>11</v>
      </c>
      <c r="F23" s="100">
        <v>119</v>
      </c>
      <c r="G23" s="100" t="s">
        <v>398</v>
      </c>
    </row>
    <row r="24" spans="2:7">
      <c r="B24" s="105" t="s">
        <v>2178</v>
      </c>
      <c r="C24" s="100" t="s">
        <v>384</v>
      </c>
      <c r="D24" s="100">
        <v>1</v>
      </c>
      <c r="E24" s="100">
        <v>12</v>
      </c>
      <c r="F24" s="100">
        <v>0</v>
      </c>
      <c r="G24" s="100" t="s">
        <v>399</v>
      </c>
    </row>
    <row r="25" spans="2:7">
      <c r="B25" s="105" t="s">
        <v>2178</v>
      </c>
      <c r="C25" s="100" t="s">
        <v>384</v>
      </c>
      <c r="D25" s="100">
        <v>1</v>
      </c>
      <c r="E25" s="100">
        <v>12</v>
      </c>
      <c r="F25" s="100">
        <v>121</v>
      </c>
      <c r="G25" s="100" t="s">
        <v>400</v>
      </c>
    </row>
    <row r="26" spans="2:7">
      <c r="B26" s="105" t="s">
        <v>2178</v>
      </c>
      <c r="C26" s="100" t="s">
        <v>384</v>
      </c>
      <c r="D26" s="100">
        <v>1</v>
      </c>
      <c r="E26" s="100">
        <v>12</v>
      </c>
      <c r="F26" s="100">
        <v>122</v>
      </c>
      <c r="G26" s="100" t="s">
        <v>401</v>
      </c>
    </row>
    <row r="27" spans="2:7">
      <c r="B27" s="105" t="s">
        <v>2178</v>
      </c>
      <c r="C27" s="100" t="s">
        <v>384</v>
      </c>
      <c r="D27" s="100">
        <v>1</v>
      </c>
      <c r="E27" s="100">
        <v>12</v>
      </c>
      <c r="F27" s="100">
        <v>123</v>
      </c>
      <c r="G27" s="100" t="s">
        <v>402</v>
      </c>
    </row>
    <row r="28" spans="2:7">
      <c r="B28" s="105" t="s">
        <v>2178</v>
      </c>
      <c r="C28" s="100" t="s">
        <v>384</v>
      </c>
      <c r="D28" s="100">
        <v>1</v>
      </c>
      <c r="E28" s="100">
        <v>12</v>
      </c>
      <c r="F28" s="100">
        <v>124</v>
      </c>
      <c r="G28" s="100" t="s">
        <v>403</v>
      </c>
    </row>
    <row r="29" spans="2:7">
      <c r="B29" s="105" t="s">
        <v>2178</v>
      </c>
      <c r="C29" s="100" t="s">
        <v>384</v>
      </c>
      <c r="D29" s="100">
        <v>1</v>
      </c>
      <c r="E29" s="100">
        <v>12</v>
      </c>
      <c r="F29" s="100">
        <v>125</v>
      </c>
      <c r="G29" s="100" t="s">
        <v>404</v>
      </c>
    </row>
    <row r="30" spans="2:7">
      <c r="B30" s="105" t="s">
        <v>2178</v>
      </c>
      <c r="C30" s="100" t="s">
        <v>384</v>
      </c>
      <c r="D30" s="100">
        <v>1</v>
      </c>
      <c r="E30" s="100">
        <v>12</v>
      </c>
      <c r="F30" s="100">
        <v>126</v>
      </c>
      <c r="G30" s="100" t="s">
        <v>405</v>
      </c>
    </row>
    <row r="31" spans="2:7">
      <c r="B31" s="105" t="s">
        <v>2178</v>
      </c>
      <c r="C31" s="100" t="s">
        <v>384</v>
      </c>
      <c r="D31" s="100">
        <v>1</v>
      </c>
      <c r="E31" s="100">
        <v>12</v>
      </c>
      <c r="F31" s="100">
        <v>129</v>
      </c>
      <c r="G31" s="100" t="s">
        <v>406</v>
      </c>
    </row>
    <row r="32" spans="2:7">
      <c r="B32" s="105" t="s">
        <v>2178</v>
      </c>
      <c r="C32" s="100" t="s">
        <v>384</v>
      </c>
      <c r="D32" s="100">
        <v>1</v>
      </c>
      <c r="E32" s="100">
        <v>13</v>
      </c>
      <c r="F32" s="100">
        <v>0</v>
      </c>
      <c r="G32" s="100" t="s">
        <v>407</v>
      </c>
    </row>
    <row r="33" spans="2:7">
      <c r="B33" s="105" t="s">
        <v>2178</v>
      </c>
      <c r="C33" s="100" t="s">
        <v>384</v>
      </c>
      <c r="D33" s="100">
        <v>1</v>
      </c>
      <c r="E33" s="100">
        <v>13</v>
      </c>
      <c r="F33" s="100">
        <v>131</v>
      </c>
      <c r="G33" s="100" t="s">
        <v>408</v>
      </c>
    </row>
    <row r="34" spans="2:7">
      <c r="B34" s="105" t="s">
        <v>2178</v>
      </c>
      <c r="C34" s="100" t="s">
        <v>384</v>
      </c>
      <c r="D34" s="100">
        <v>1</v>
      </c>
      <c r="E34" s="100">
        <v>13</v>
      </c>
      <c r="F34" s="100">
        <v>132</v>
      </c>
      <c r="G34" s="100" t="s">
        <v>409</v>
      </c>
    </row>
    <row r="35" spans="2:7">
      <c r="B35" s="105" t="s">
        <v>2178</v>
      </c>
      <c r="C35" s="100" t="s">
        <v>384</v>
      </c>
      <c r="D35" s="100">
        <v>1</v>
      </c>
      <c r="E35" s="100">
        <v>13</v>
      </c>
      <c r="F35" s="100">
        <v>133</v>
      </c>
      <c r="G35" s="100" t="s">
        <v>410</v>
      </c>
    </row>
    <row r="36" spans="2:7">
      <c r="B36" s="105" t="s">
        <v>2178</v>
      </c>
      <c r="C36" s="100" t="s">
        <v>384</v>
      </c>
      <c r="D36" s="100">
        <v>1</v>
      </c>
      <c r="E36" s="100">
        <v>13</v>
      </c>
      <c r="F36" s="100">
        <v>134</v>
      </c>
      <c r="G36" s="100" t="s">
        <v>411</v>
      </c>
    </row>
    <row r="37" spans="2:7">
      <c r="B37" s="105" t="s">
        <v>2178</v>
      </c>
      <c r="C37" s="100" t="s">
        <v>384</v>
      </c>
      <c r="D37" s="100">
        <v>1</v>
      </c>
      <c r="E37" s="100">
        <v>14</v>
      </c>
      <c r="F37" s="100">
        <v>0</v>
      </c>
      <c r="G37" s="100" t="s">
        <v>412</v>
      </c>
    </row>
    <row r="38" spans="2:7">
      <c r="B38" s="105" t="s">
        <v>2178</v>
      </c>
      <c r="C38" s="100" t="s">
        <v>384</v>
      </c>
      <c r="D38" s="100">
        <v>1</v>
      </c>
      <c r="E38" s="100">
        <v>14</v>
      </c>
      <c r="F38" s="100">
        <v>141</v>
      </c>
      <c r="G38" s="100" t="s">
        <v>412</v>
      </c>
    </row>
    <row r="39" spans="2:7">
      <c r="B39" s="105" t="s">
        <v>2178</v>
      </c>
      <c r="C39" s="100" t="s">
        <v>384</v>
      </c>
      <c r="D39" s="100">
        <v>2</v>
      </c>
      <c r="E39" s="100">
        <v>0</v>
      </c>
      <c r="F39" s="100">
        <v>0</v>
      </c>
      <c r="G39" s="100" t="s">
        <v>413</v>
      </c>
    </row>
    <row r="40" spans="2:7">
      <c r="B40" s="105" t="s">
        <v>2178</v>
      </c>
      <c r="C40" s="100" t="s">
        <v>384</v>
      </c>
      <c r="D40" s="100">
        <v>2</v>
      </c>
      <c r="E40" s="100">
        <v>20</v>
      </c>
      <c r="F40" s="100">
        <v>0</v>
      </c>
      <c r="G40" s="100" t="s">
        <v>414</v>
      </c>
    </row>
    <row r="41" spans="2:7">
      <c r="B41" s="105" t="s">
        <v>2178</v>
      </c>
      <c r="C41" s="100" t="s">
        <v>384</v>
      </c>
      <c r="D41" s="100">
        <v>2</v>
      </c>
      <c r="E41" s="100">
        <v>20</v>
      </c>
      <c r="F41" s="100">
        <v>200</v>
      </c>
      <c r="G41" s="100" t="s">
        <v>388</v>
      </c>
    </row>
    <row r="42" spans="2:7">
      <c r="B42" s="105" t="s">
        <v>2178</v>
      </c>
      <c r="C42" s="100" t="s">
        <v>384</v>
      </c>
      <c r="D42" s="100">
        <v>2</v>
      </c>
      <c r="E42" s="100">
        <v>20</v>
      </c>
      <c r="F42" s="100">
        <v>209</v>
      </c>
      <c r="G42" s="100" t="s">
        <v>389</v>
      </c>
    </row>
    <row r="43" spans="2:7">
      <c r="B43" s="105" t="s">
        <v>2178</v>
      </c>
      <c r="C43" s="100" t="s">
        <v>384</v>
      </c>
      <c r="D43" s="100">
        <v>2</v>
      </c>
      <c r="E43" s="100">
        <v>21</v>
      </c>
      <c r="F43" s="100">
        <v>0</v>
      </c>
      <c r="G43" s="100" t="s">
        <v>415</v>
      </c>
    </row>
    <row r="44" spans="2:7">
      <c r="B44" s="105" t="s">
        <v>2178</v>
      </c>
      <c r="C44" s="100" t="s">
        <v>384</v>
      </c>
      <c r="D44" s="100">
        <v>2</v>
      </c>
      <c r="E44" s="100">
        <v>21</v>
      </c>
      <c r="F44" s="100">
        <v>211</v>
      </c>
      <c r="G44" s="100" t="s">
        <v>415</v>
      </c>
    </row>
    <row r="45" spans="2:7">
      <c r="B45" s="105" t="s">
        <v>2178</v>
      </c>
      <c r="C45" s="100" t="s">
        <v>384</v>
      </c>
      <c r="D45" s="100">
        <v>2</v>
      </c>
      <c r="E45" s="100">
        <v>22</v>
      </c>
      <c r="F45" s="100">
        <v>0</v>
      </c>
      <c r="G45" s="100" t="s">
        <v>416</v>
      </c>
    </row>
    <row r="46" spans="2:7">
      <c r="B46" s="105" t="s">
        <v>2178</v>
      </c>
      <c r="C46" s="100" t="s">
        <v>384</v>
      </c>
      <c r="D46" s="100">
        <v>2</v>
      </c>
      <c r="E46" s="100">
        <v>22</v>
      </c>
      <c r="F46" s="100">
        <v>221</v>
      </c>
      <c r="G46" s="100" t="s">
        <v>416</v>
      </c>
    </row>
    <row r="47" spans="2:7">
      <c r="B47" s="105" t="s">
        <v>2178</v>
      </c>
      <c r="C47" s="100" t="s">
        <v>384</v>
      </c>
      <c r="D47" s="100">
        <v>2</v>
      </c>
      <c r="E47" s="100">
        <v>23</v>
      </c>
      <c r="F47" s="100">
        <v>0</v>
      </c>
      <c r="G47" s="100" t="s">
        <v>417</v>
      </c>
    </row>
    <row r="48" spans="2:7">
      <c r="B48" s="105" t="s">
        <v>2178</v>
      </c>
      <c r="C48" s="100" t="s">
        <v>384</v>
      </c>
      <c r="D48" s="100">
        <v>2</v>
      </c>
      <c r="E48" s="100">
        <v>23</v>
      </c>
      <c r="F48" s="100">
        <v>231</v>
      </c>
      <c r="G48" s="100" t="s">
        <v>418</v>
      </c>
    </row>
    <row r="49" spans="2:7">
      <c r="B49" s="105" t="s">
        <v>2178</v>
      </c>
      <c r="C49" s="100" t="s">
        <v>384</v>
      </c>
      <c r="D49" s="100">
        <v>2</v>
      </c>
      <c r="E49" s="100">
        <v>23</v>
      </c>
      <c r="F49" s="100">
        <v>239</v>
      </c>
      <c r="G49" s="100" t="s">
        <v>419</v>
      </c>
    </row>
    <row r="50" spans="2:7">
      <c r="B50" s="105" t="s">
        <v>2178</v>
      </c>
      <c r="C50" s="100" t="s">
        <v>384</v>
      </c>
      <c r="D50" s="100">
        <v>2</v>
      </c>
      <c r="E50" s="100">
        <v>24</v>
      </c>
      <c r="F50" s="100">
        <v>0</v>
      </c>
      <c r="G50" s="100" t="s">
        <v>420</v>
      </c>
    </row>
    <row r="51" spans="2:7">
      <c r="B51" s="105" t="s">
        <v>2178</v>
      </c>
      <c r="C51" s="100" t="s">
        <v>384</v>
      </c>
      <c r="D51" s="100">
        <v>2</v>
      </c>
      <c r="E51" s="100">
        <v>24</v>
      </c>
      <c r="F51" s="100">
        <v>241</v>
      </c>
      <c r="G51" s="100" t="s">
        <v>421</v>
      </c>
    </row>
    <row r="52" spans="2:7">
      <c r="B52" s="105" t="s">
        <v>2178</v>
      </c>
      <c r="C52" s="100" t="s">
        <v>384</v>
      </c>
      <c r="D52" s="100">
        <v>2</v>
      </c>
      <c r="E52" s="100">
        <v>24</v>
      </c>
      <c r="F52" s="100">
        <v>242</v>
      </c>
      <c r="G52" s="100" t="s">
        <v>422</v>
      </c>
    </row>
    <row r="53" spans="2:7">
      <c r="B53" s="105" t="s">
        <v>2178</v>
      </c>
      <c r="C53" s="100" t="s">
        <v>384</v>
      </c>
      <c r="D53" s="100">
        <v>2</v>
      </c>
      <c r="E53" s="100">
        <v>24</v>
      </c>
      <c r="F53" s="100">
        <v>243</v>
      </c>
      <c r="G53" s="100" t="s">
        <v>423</v>
      </c>
    </row>
    <row r="54" spans="2:7">
      <c r="B54" s="105" t="s">
        <v>2178</v>
      </c>
      <c r="C54" s="100" t="s">
        <v>384</v>
      </c>
      <c r="D54" s="100">
        <v>2</v>
      </c>
      <c r="E54" s="100">
        <v>24</v>
      </c>
      <c r="F54" s="100">
        <v>249</v>
      </c>
      <c r="G54" s="100" t="s">
        <v>424</v>
      </c>
    </row>
    <row r="55" spans="2:7">
      <c r="B55" s="105" t="s">
        <v>2178</v>
      </c>
      <c r="C55" s="100" t="s">
        <v>384</v>
      </c>
      <c r="D55" s="100">
        <v>2</v>
      </c>
      <c r="E55" s="100">
        <v>29</v>
      </c>
      <c r="F55" s="100">
        <v>0</v>
      </c>
      <c r="G55" s="100" t="s">
        <v>425</v>
      </c>
    </row>
    <row r="56" spans="2:7">
      <c r="B56" s="105" t="s">
        <v>2178</v>
      </c>
      <c r="C56" s="100" t="s">
        <v>384</v>
      </c>
      <c r="D56" s="100">
        <v>2</v>
      </c>
      <c r="E56" s="100">
        <v>29</v>
      </c>
      <c r="F56" s="100">
        <v>299</v>
      </c>
      <c r="G56" s="100" t="s">
        <v>425</v>
      </c>
    </row>
    <row r="57" spans="2:7">
      <c r="B57" s="105" t="s">
        <v>2178</v>
      </c>
      <c r="C57" s="100" t="s">
        <v>426</v>
      </c>
      <c r="D57" s="100">
        <v>0</v>
      </c>
      <c r="E57" s="100">
        <v>0</v>
      </c>
      <c r="F57" s="100">
        <v>0</v>
      </c>
      <c r="G57" s="100" t="s">
        <v>427</v>
      </c>
    </row>
    <row r="58" spans="2:7">
      <c r="B58" s="105" t="s">
        <v>2178</v>
      </c>
      <c r="C58" s="100" t="s">
        <v>426</v>
      </c>
      <c r="D58" s="100">
        <v>3</v>
      </c>
      <c r="E58" s="100">
        <v>0</v>
      </c>
      <c r="F58" s="100">
        <v>0</v>
      </c>
      <c r="G58" s="100" t="s">
        <v>428</v>
      </c>
    </row>
    <row r="59" spans="2:7">
      <c r="B59" s="105" t="s">
        <v>2178</v>
      </c>
      <c r="C59" s="100" t="s">
        <v>426</v>
      </c>
      <c r="D59" s="100">
        <v>3</v>
      </c>
      <c r="E59" s="100">
        <v>30</v>
      </c>
      <c r="F59" s="100">
        <v>0</v>
      </c>
      <c r="G59" s="100" t="s">
        <v>429</v>
      </c>
    </row>
    <row r="60" spans="2:7">
      <c r="B60" s="105" t="s">
        <v>2178</v>
      </c>
      <c r="C60" s="100" t="s">
        <v>426</v>
      </c>
      <c r="D60" s="100">
        <v>3</v>
      </c>
      <c r="E60" s="100">
        <v>30</v>
      </c>
      <c r="F60" s="100">
        <v>300</v>
      </c>
      <c r="G60" s="100" t="s">
        <v>388</v>
      </c>
    </row>
    <row r="61" spans="2:7">
      <c r="B61" s="105" t="s">
        <v>2178</v>
      </c>
      <c r="C61" s="100" t="s">
        <v>426</v>
      </c>
      <c r="D61" s="100">
        <v>3</v>
      </c>
      <c r="E61" s="100">
        <v>30</v>
      </c>
      <c r="F61" s="100">
        <v>309</v>
      </c>
      <c r="G61" s="100" t="s">
        <v>389</v>
      </c>
    </row>
    <row r="62" spans="2:7">
      <c r="B62" s="105" t="s">
        <v>2178</v>
      </c>
      <c r="C62" s="100" t="s">
        <v>426</v>
      </c>
      <c r="D62" s="100">
        <v>3</v>
      </c>
      <c r="E62" s="100">
        <v>31</v>
      </c>
      <c r="F62" s="100">
        <v>0</v>
      </c>
      <c r="G62" s="100" t="s">
        <v>430</v>
      </c>
    </row>
    <row r="63" spans="2:7">
      <c r="B63" s="105" t="s">
        <v>2178</v>
      </c>
      <c r="C63" s="100" t="s">
        <v>426</v>
      </c>
      <c r="D63" s="100">
        <v>3</v>
      </c>
      <c r="E63" s="100">
        <v>31</v>
      </c>
      <c r="F63" s="100">
        <v>311</v>
      </c>
      <c r="G63" s="100" t="s">
        <v>431</v>
      </c>
    </row>
    <row r="64" spans="2:7">
      <c r="B64" s="105" t="s">
        <v>2178</v>
      </c>
      <c r="C64" s="100" t="s">
        <v>426</v>
      </c>
      <c r="D64" s="100">
        <v>3</v>
      </c>
      <c r="E64" s="100">
        <v>31</v>
      </c>
      <c r="F64" s="100">
        <v>312</v>
      </c>
      <c r="G64" s="100" t="s">
        <v>432</v>
      </c>
    </row>
    <row r="65" spans="2:7">
      <c r="B65" s="105" t="s">
        <v>2178</v>
      </c>
      <c r="C65" s="100" t="s">
        <v>426</v>
      </c>
      <c r="D65" s="100">
        <v>3</v>
      </c>
      <c r="E65" s="100">
        <v>31</v>
      </c>
      <c r="F65" s="100">
        <v>313</v>
      </c>
      <c r="G65" s="100" t="s">
        <v>433</v>
      </c>
    </row>
    <row r="66" spans="2:7">
      <c r="B66" s="105" t="s">
        <v>2178</v>
      </c>
      <c r="C66" s="100" t="s">
        <v>426</v>
      </c>
      <c r="D66" s="100">
        <v>3</v>
      </c>
      <c r="E66" s="100">
        <v>31</v>
      </c>
      <c r="F66" s="100">
        <v>314</v>
      </c>
      <c r="G66" s="100" t="s">
        <v>434</v>
      </c>
    </row>
    <row r="67" spans="2:7">
      <c r="B67" s="105" t="s">
        <v>2178</v>
      </c>
      <c r="C67" s="100" t="s">
        <v>426</v>
      </c>
      <c r="D67" s="100">
        <v>3</v>
      </c>
      <c r="E67" s="100">
        <v>31</v>
      </c>
      <c r="F67" s="100">
        <v>315</v>
      </c>
      <c r="G67" s="100" t="s">
        <v>435</v>
      </c>
    </row>
    <row r="68" spans="2:7">
      <c r="B68" s="105" t="s">
        <v>2178</v>
      </c>
      <c r="C68" s="100" t="s">
        <v>426</v>
      </c>
      <c r="D68" s="100">
        <v>3</v>
      </c>
      <c r="E68" s="100">
        <v>31</v>
      </c>
      <c r="F68" s="100">
        <v>316</v>
      </c>
      <c r="G68" s="100" t="s">
        <v>436</v>
      </c>
    </row>
    <row r="69" spans="2:7">
      <c r="B69" s="105" t="s">
        <v>2178</v>
      </c>
      <c r="C69" s="100" t="s">
        <v>426</v>
      </c>
      <c r="D69" s="100">
        <v>3</v>
      </c>
      <c r="E69" s="100">
        <v>31</v>
      </c>
      <c r="F69" s="100">
        <v>317</v>
      </c>
      <c r="G69" s="100" t="s">
        <v>437</v>
      </c>
    </row>
    <row r="70" spans="2:7">
      <c r="B70" s="105" t="s">
        <v>2178</v>
      </c>
      <c r="C70" s="100" t="s">
        <v>426</v>
      </c>
      <c r="D70" s="100">
        <v>3</v>
      </c>
      <c r="E70" s="100">
        <v>31</v>
      </c>
      <c r="F70" s="100">
        <v>318</v>
      </c>
      <c r="G70" s="100" t="s">
        <v>438</v>
      </c>
    </row>
    <row r="71" spans="2:7">
      <c r="B71" s="105" t="s">
        <v>2178</v>
      </c>
      <c r="C71" s="100" t="s">
        <v>426</v>
      </c>
      <c r="D71" s="100">
        <v>3</v>
      </c>
      <c r="E71" s="100">
        <v>31</v>
      </c>
      <c r="F71" s="100">
        <v>319</v>
      </c>
      <c r="G71" s="100" t="s">
        <v>439</v>
      </c>
    </row>
    <row r="72" spans="2:7">
      <c r="B72" s="105" t="s">
        <v>2178</v>
      </c>
      <c r="C72" s="100" t="s">
        <v>426</v>
      </c>
      <c r="D72" s="100">
        <v>3</v>
      </c>
      <c r="E72" s="100">
        <v>32</v>
      </c>
      <c r="F72" s="100">
        <v>0</v>
      </c>
      <c r="G72" s="100" t="s">
        <v>440</v>
      </c>
    </row>
    <row r="73" spans="2:7">
      <c r="B73" s="105" t="s">
        <v>2178</v>
      </c>
      <c r="C73" s="100" t="s">
        <v>426</v>
      </c>
      <c r="D73" s="100">
        <v>3</v>
      </c>
      <c r="E73" s="100">
        <v>32</v>
      </c>
      <c r="F73" s="100">
        <v>321</v>
      </c>
      <c r="G73" s="100" t="s">
        <v>440</v>
      </c>
    </row>
    <row r="74" spans="2:7">
      <c r="B74" s="105" t="s">
        <v>2178</v>
      </c>
      <c r="C74" s="100" t="s">
        <v>426</v>
      </c>
      <c r="D74" s="100">
        <v>4</v>
      </c>
      <c r="E74" s="100">
        <v>0</v>
      </c>
      <c r="F74" s="100">
        <v>0</v>
      </c>
      <c r="G74" s="100" t="s">
        <v>441</v>
      </c>
    </row>
    <row r="75" spans="2:7">
      <c r="B75" s="105" t="s">
        <v>2178</v>
      </c>
      <c r="C75" s="100" t="s">
        <v>426</v>
      </c>
      <c r="D75" s="100">
        <v>4</v>
      </c>
      <c r="E75" s="100">
        <v>40</v>
      </c>
      <c r="F75" s="100">
        <v>0</v>
      </c>
      <c r="G75" s="100" t="s">
        <v>442</v>
      </c>
    </row>
    <row r="76" spans="2:7">
      <c r="B76" s="105" t="s">
        <v>2178</v>
      </c>
      <c r="C76" s="100" t="s">
        <v>426</v>
      </c>
      <c r="D76" s="100">
        <v>4</v>
      </c>
      <c r="E76" s="100">
        <v>40</v>
      </c>
      <c r="F76" s="100">
        <v>400</v>
      </c>
      <c r="G76" s="100" t="s">
        <v>388</v>
      </c>
    </row>
    <row r="77" spans="2:7">
      <c r="B77" s="105" t="s">
        <v>2178</v>
      </c>
      <c r="C77" s="100" t="s">
        <v>426</v>
      </c>
      <c r="D77" s="100">
        <v>4</v>
      </c>
      <c r="E77" s="100">
        <v>40</v>
      </c>
      <c r="F77" s="100">
        <v>409</v>
      </c>
      <c r="G77" s="100" t="s">
        <v>389</v>
      </c>
    </row>
    <row r="78" spans="2:7">
      <c r="B78" s="105" t="s">
        <v>2178</v>
      </c>
      <c r="C78" s="100" t="s">
        <v>426</v>
      </c>
      <c r="D78" s="100">
        <v>4</v>
      </c>
      <c r="E78" s="100">
        <v>41</v>
      </c>
      <c r="F78" s="100">
        <v>0</v>
      </c>
      <c r="G78" s="100" t="s">
        <v>443</v>
      </c>
    </row>
    <row r="79" spans="2:7">
      <c r="B79" s="105" t="s">
        <v>2178</v>
      </c>
      <c r="C79" s="100" t="s">
        <v>426</v>
      </c>
      <c r="D79" s="100">
        <v>4</v>
      </c>
      <c r="E79" s="100">
        <v>41</v>
      </c>
      <c r="F79" s="100">
        <v>411</v>
      </c>
      <c r="G79" s="100" t="s">
        <v>444</v>
      </c>
    </row>
    <row r="80" spans="2:7">
      <c r="B80" s="105" t="s">
        <v>2178</v>
      </c>
      <c r="C80" s="100" t="s">
        <v>426</v>
      </c>
      <c r="D80" s="100">
        <v>4</v>
      </c>
      <c r="E80" s="100">
        <v>41</v>
      </c>
      <c r="F80" s="100">
        <v>412</v>
      </c>
      <c r="G80" s="100" t="s">
        <v>445</v>
      </c>
    </row>
    <row r="81" spans="2:7">
      <c r="B81" s="105" t="s">
        <v>2178</v>
      </c>
      <c r="C81" s="100" t="s">
        <v>426</v>
      </c>
      <c r="D81" s="100">
        <v>4</v>
      </c>
      <c r="E81" s="100">
        <v>41</v>
      </c>
      <c r="F81" s="100">
        <v>413</v>
      </c>
      <c r="G81" s="100" t="s">
        <v>446</v>
      </c>
    </row>
    <row r="82" spans="2:7">
      <c r="B82" s="105" t="s">
        <v>2178</v>
      </c>
      <c r="C82" s="100" t="s">
        <v>426</v>
      </c>
      <c r="D82" s="100">
        <v>4</v>
      </c>
      <c r="E82" s="100">
        <v>41</v>
      </c>
      <c r="F82" s="100">
        <v>414</v>
      </c>
      <c r="G82" s="100" t="s">
        <v>447</v>
      </c>
    </row>
    <row r="83" spans="2:7">
      <c r="B83" s="105" t="s">
        <v>2178</v>
      </c>
      <c r="C83" s="100" t="s">
        <v>426</v>
      </c>
      <c r="D83" s="100">
        <v>4</v>
      </c>
      <c r="E83" s="100">
        <v>41</v>
      </c>
      <c r="F83" s="100">
        <v>415</v>
      </c>
      <c r="G83" s="100" t="s">
        <v>448</v>
      </c>
    </row>
    <row r="84" spans="2:7">
      <c r="B84" s="105" t="s">
        <v>2178</v>
      </c>
      <c r="C84" s="100" t="s">
        <v>426</v>
      </c>
      <c r="D84" s="100">
        <v>4</v>
      </c>
      <c r="E84" s="100">
        <v>41</v>
      </c>
      <c r="F84" s="100">
        <v>419</v>
      </c>
      <c r="G84" s="100" t="s">
        <v>449</v>
      </c>
    </row>
    <row r="85" spans="2:7">
      <c r="B85" s="105" t="s">
        <v>2178</v>
      </c>
      <c r="C85" s="100" t="s">
        <v>426</v>
      </c>
      <c r="D85" s="100">
        <v>4</v>
      </c>
      <c r="E85" s="100">
        <v>42</v>
      </c>
      <c r="F85" s="100">
        <v>0</v>
      </c>
      <c r="G85" s="100" t="s">
        <v>450</v>
      </c>
    </row>
    <row r="86" spans="2:7">
      <c r="B86" s="105" t="s">
        <v>2178</v>
      </c>
      <c r="C86" s="100" t="s">
        <v>426</v>
      </c>
      <c r="D86" s="100">
        <v>4</v>
      </c>
      <c r="E86" s="100">
        <v>42</v>
      </c>
      <c r="F86" s="100">
        <v>421</v>
      </c>
      <c r="G86" s="100" t="s">
        <v>450</v>
      </c>
    </row>
    <row r="87" spans="2:7">
      <c r="B87" s="105" t="s">
        <v>2178</v>
      </c>
      <c r="C87" s="100" t="s">
        <v>451</v>
      </c>
      <c r="D87" s="100">
        <v>0</v>
      </c>
      <c r="E87" s="100">
        <v>0</v>
      </c>
      <c r="F87" s="100">
        <v>0</v>
      </c>
      <c r="G87" s="100" t="s">
        <v>452</v>
      </c>
    </row>
    <row r="88" spans="2:7">
      <c r="B88" s="105" t="s">
        <v>2178</v>
      </c>
      <c r="C88" s="100" t="s">
        <v>451</v>
      </c>
      <c r="D88" s="100">
        <v>5</v>
      </c>
      <c r="E88" s="100">
        <v>0</v>
      </c>
      <c r="F88" s="100">
        <v>0</v>
      </c>
      <c r="G88" s="100" t="s">
        <v>452</v>
      </c>
    </row>
    <row r="89" spans="2:7">
      <c r="B89" s="105" t="s">
        <v>2178</v>
      </c>
      <c r="C89" s="100" t="s">
        <v>451</v>
      </c>
      <c r="D89" s="100">
        <v>5</v>
      </c>
      <c r="E89" s="100">
        <v>50</v>
      </c>
      <c r="F89" s="100">
        <v>0</v>
      </c>
      <c r="G89" s="100" t="s">
        <v>453</v>
      </c>
    </row>
    <row r="90" spans="2:7">
      <c r="B90" s="105" t="s">
        <v>2178</v>
      </c>
      <c r="C90" s="100" t="s">
        <v>451</v>
      </c>
      <c r="D90" s="100">
        <v>5</v>
      </c>
      <c r="E90" s="100">
        <v>50</v>
      </c>
      <c r="F90" s="100">
        <v>500</v>
      </c>
      <c r="G90" s="100" t="s">
        <v>388</v>
      </c>
    </row>
    <row r="91" spans="2:7">
      <c r="B91" s="105" t="s">
        <v>2178</v>
      </c>
      <c r="C91" s="100" t="s">
        <v>451</v>
      </c>
      <c r="D91" s="100">
        <v>5</v>
      </c>
      <c r="E91" s="100">
        <v>50</v>
      </c>
      <c r="F91" s="100">
        <v>509</v>
      </c>
      <c r="G91" s="100" t="s">
        <v>389</v>
      </c>
    </row>
    <row r="92" spans="2:7">
      <c r="B92" s="105" t="s">
        <v>2178</v>
      </c>
      <c r="C92" s="100" t="s">
        <v>451</v>
      </c>
      <c r="D92" s="100">
        <v>5</v>
      </c>
      <c r="E92" s="100">
        <v>51</v>
      </c>
      <c r="F92" s="100">
        <v>0</v>
      </c>
      <c r="G92" s="100" t="s">
        <v>454</v>
      </c>
    </row>
    <row r="93" spans="2:7">
      <c r="B93" s="105" t="s">
        <v>2178</v>
      </c>
      <c r="C93" s="100" t="s">
        <v>451</v>
      </c>
      <c r="D93" s="100">
        <v>5</v>
      </c>
      <c r="E93" s="100">
        <v>51</v>
      </c>
      <c r="F93" s="100">
        <v>511</v>
      </c>
      <c r="G93" s="100" t="s">
        <v>455</v>
      </c>
    </row>
    <row r="94" spans="2:7">
      <c r="B94" s="105" t="s">
        <v>2178</v>
      </c>
      <c r="C94" s="100" t="s">
        <v>451</v>
      </c>
      <c r="D94" s="100">
        <v>5</v>
      </c>
      <c r="E94" s="100">
        <v>51</v>
      </c>
      <c r="F94" s="100">
        <v>512</v>
      </c>
      <c r="G94" s="100" t="s">
        <v>456</v>
      </c>
    </row>
    <row r="95" spans="2:7">
      <c r="B95" s="105" t="s">
        <v>2178</v>
      </c>
      <c r="C95" s="100" t="s">
        <v>451</v>
      </c>
      <c r="D95" s="100">
        <v>5</v>
      </c>
      <c r="E95" s="100">
        <v>51</v>
      </c>
      <c r="F95" s="100">
        <v>513</v>
      </c>
      <c r="G95" s="100" t="s">
        <v>457</v>
      </c>
    </row>
    <row r="96" spans="2:7">
      <c r="B96" s="105" t="s">
        <v>2178</v>
      </c>
      <c r="C96" s="100" t="s">
        <v>451</v>
      </c>
      <c r="D96" s="100">
        <v>5</v>
      </c>
      <c r="E96" s="100">
        <v>51</v>
      </c>
      <c r="F96" s="100">
        <v>519</v>
      </c>
      <c r="G96" s="100" t="s">
        <v>458</v>
      </c>
    </row>
    <row r="97" spans="2:7">
      <c r="B97" s="105" t="s">
        <v>2178</v>
      </c>
      <c r="C97" s="100" t="s">
        <v>451</v>
      </c>
      <c r="D97" s="100">
        <v>5</v>
      </c>
      <c r="E97" s="100">
        <v>52</v>
      </c>
      <c r="F97" s="100">
        <v>0</v>
      </c>
      <c r="G97" s="100" t="s">
        <v>459</v>
      </c>
    </row>
    <row r="98" spans="2:7">
      <c r="B98" s="105" t="s">
        <v>2178</v>
      </c>
      <c r="C98" s="100" t="s">
        <v>451</v>
      </c>
      <c r="D98" s="100">
        <v>5</v>
      </c>
      <c r="E98" s="100">
        <v>52</v>
      </c>
      <c r="F98" s="100">
        <v>521</v>
      </c>
      <c r="G98" s="100" t="s">
        <v>460</v>
      </c>
    </row>
    <row r="99" spans="2:7">
      <c r="B99" s="105" t="s">
        <v>2178</v>
      </c>
      <c r="C99" s="100" t="s">
        <v>451</v>
      </c>
      <c r="D99" s="100">
        <v>5</v>
      </c>
      <c r="E99" s="100">
        <v>52</v>
      </c>
      <c r="F99" s="100">
        <v>522</v>
      </c>
      <c r="G99" s="100" t="s">
        <v>461</v>
      </c>
    </row>
    <row r="100" spans="2:7">
      <c r="B100" s="105" t="s">
        <v>2178</v>
      </c>
      <c r="C100" s="100" t="s">
        <v>451</v>
      </c>
      <c r="D100" s="100">
        <v>5</v>
      </c>
      <c r="E100" s="100">
        <v>53</v>
      </c>
      <c r="F100" s="100">
        <v>0</v>
      </c>
      <c r="G100" s="100" t="s">
        <v>462</v>
      </c>
    </row>
    <row r="101" spans="2:7">
      <c r="B101" s="105" t="s">
        <v>2178</v>
      </c>
      <c r="C101" s="100" t="s">
        <v>451</v>
      </c>
      <c r="D101" s="100">
        <v>5</v>
      </c>
      <c r="E101" s="100">
        <v>53</v>
      </c>
      <c r="F101" s="100">
        <v>531</v>
      </c>
      <c r="G101" s="100" t="s">
        <v>463</v>
      </c>
    </row>
    <row r="102" spans="2:7">
      <c r="B102" s="105" t="s">
        <v>2178</v>
      </c>
      <c r="C102" s="100" t="s">
        <v>451</v>
      </c>
      <c r="D102" s="100">
        <v>5</v>
      </c>
      <c r="E102" s="100">
        <v>53</v>
      </c>
      <c r="F102" s="100">
        <v>532</v>
      </c>
      <c r="G102" s="100" t="s">
        <v>464</v>
      </c>
    </row>
    <row r="103" spans="2:7">
      <c r="B103" s="105" t="s">
        <v>2178</v>
      </c>
      <c r="C103" s="100" t="s">
        <v>451</v>
      </c>
      <c r="D103" s="100">
        <v>5</v>
      </c>
      <c r="E103" s="100">
        <v>54</v>
      </c>
      <c r="F103" s="100">
        <v>0</v>
      </c>
      <c r="G103" s="100" t="s">
        <v>465</v>
      </c>
    </row>
    <row r="104" spans="2:7">
      <c r="B104" s="105" t="s">
        <v>2178</v>
      </c>
      <c r="C104" s="100" t="s">
        <v>451</v>
      </c>
      <c r="D104" s="100">
        <v>5</v>
      </c>
      <c r="E104" s="100">
        <v>54</v>
      </c>
      <c r="F104" s="100">
        <v>541</v>
      </c>
      <c r="G104" s="100" t="s">
        <v>466</v>
      </c>
    </row>
    <row r="105" spans="2:7">
      <c r="B105" s="105" t="s">
        <v>2178</v>
      </c>
      <c r="C105" s="100" t="s">
        <v>451</v>
      </c>
      <c r="D105" s="100">
        <v>5</v>
      </c>
      <c r="E105" s="100">
        <v>54</v>
      </c>
      <c r="F105" s="100">
        <v>542</v>
      </c>
      <c r="G105" s="100" t="s">
        <v>467</v>
      </c>
    </row>
    <row r="106" spans="2:7">
      <c r="B106" s="105" t="s">
        <v>2178</v>
      </c>
      <c r="C106" s="100" t="s">
        <v>451</v>
      </c>
      <c r="D106" s="100">
        <v>5</v>
      </c>
      <c r="E106" s="100">
        <v>54</v>
      </c>
      <c r="F106" s="100">
        <v>543</v>
      </c>
      <c r="G106" s="100" t="s">
        <v>468</v>
      </c>
    </row>
    <row r="107" spans="2:7">
      <c r="B107" s="105" t="s">
        <v>2178</v>
      </c>
      <c r="C107" s="100" t="s">
        <v>451</v>
      </c>
      <c r="D107" s="100">
        <v>5</v>
      </c>
      <c r="E107" s="100">
        <v>54</v>
      </c>
      <c r="F107" s="100">
        <v>544</v>
      </c>
      <c r="G107" s="100" t="s">
        <v>469</v>
      </c>
    </row>
    <row r="108" spans="2:7">
      <c r="B108" s="105" t="s">
        <v>2178</v>
      </c>
      <c r="C108" s="100" t="s">
        <v>451</v>
      </c>
      <c r="D108" s="100">
        <v>5</v>
      </c>
      <c r="E108" s="100">
        <v>54</v>
      </c>
      <c r="F108" s="100">
        <v>545</v>
      </c>
      <c r="G108" s="100" t="s">
        <v>470</v>
      </c>
    </row>
    <row r="109" spans="2:7">
      <c r="B109" s="105" t="s">
        <v>2178</v>
      </c>
      <c r="C109" s="100" t="s">
        <v>451</v>
      </c>
      <c r="D109" s="100">
        <v>5</v>
      </c>
      <c r="E109" s="100">
        <v>54</v>
      </c>
      <c r="F109" s="100">
        <v>546</v>
      </c>
      <c r="G109" s="100" t="s">
        <v>471</v>
      </c>
    </row>
    <row r="110" spans="2:7">
      <c r="B110" s="105" t="s">
        <v>2178</v>
      </c>
      <c r="C110" s="100" t="s">
        <v>451</v>
      </c>
      <c r="D110" s="100">
        <v>5</v>
      </c>
      <c r="E110" s="100">
        <v>54</v>
      </c>
      <c r="F110" s="100">
        <v>547</v>
      </c>
      <c r="G110" s="100" t="s">
        <v>472</v>
      </c>
    </row>
    <row r="111" spans="2:7">
      <c r="B111" s="105" t="s">
        <v>2178</v>
      </c>
      <c r="C111" s="100" t="s">
        <v>451</v>
      </c>
      <c r="D111" s="100">
        <v>5</v>
      </c>
      <c r="E111" s="100">
        <v>54</v>
      </c>
      <c r="F111" s="100">
        <v>548</v>
      </c>
      <c r="G111" s="100" t="s">
        <v>473</v>
      </c>
    </row>
    <row r="112" spans="2:7">
      <c r="B112" s="105" t="s">
        <v>2178</v>
      </c>
      <c r="C112" s="100" t="s">
        <v>451</v>
      </c>
      <c r="D112" s="100">
        <v>5</v>
      </c>
      <c r="E112" s="100">
        <v>54</v>
      </c>
      <c r="F112" s="100">
        <v>549</v>
      </c>
      <c r="G112" s="100" t="s">
        <v>474</v>
      </c>
    </row>
    <row r="113" spans="2:7">
      <c r="B113" s="105" t="s">
        <v>2178</v>
      </c>
      <c r="C113" s="100" t="s">
        <v>451</v>
      </c>
      <c r="D113" s="100">
        <v>5</v>
      </c>
      <c r="E113" s="100">
        <v>55</v>
      </c>
      <c r="F113" s="100">
        <v>0</v>
      </c>
      <c r="G113" s="100" t="s">
        <v>475</v>
      </c>
    </row>
    <row r="114" spans="2:7">
      <c r="B114" s="105" t="s">
        <v>2178</v>
      </c>
      <c r="C114" s="100" t="s">
        <v>451</v>
      </c>
      <c r="D114" s="100">
        <v>5</v>
      </c>
      <c r="E114" s="100">
        <v>55</v>
      </c>
      <c r="F114" s="100">
        <v>551</v>
      </c>
      <c r="G114" s="100" t="s">
        <v>476</v>
      </c>
    </row>
    <row r="115" spans="2:7">
      <c r="B115" s="105" t="s">
        <v>2178</v>
      </c>
      <c r="C115" s="100" t="s">
        <v>451</v>
      </c>
      <c r="D115" s="100">
        <v>5</v>
      </c>
      <c r="E115" s="100">
        <v>55</v>
      </c>
      <c r="F115" s="100">
        <v>552</v>
      </c>
      <c r="G115" s="100" t="s">
        <v>477</v>
      </c>
    </row>
    <row r="116" spans="2:7">
      <c r="B116" s="105" t="s">
        <v>2178</v>
      </c>
      <c r="C116" s="100" t="s">
        <v>451</v>
      </c>
      <c r="D116" s="100">
        <v>5</v>
      </c>
      <c r="E116" s="100">
        <v>55</v>
      </c>
      <c r="F116" s="100">
        <v>553</v>
      </c>
      <c r="G116" s="100" t="s">
        <v>478</v>
      </c>
    </row>
    <row r="117" spans="2:7">
      <c r="B117" s="105" t="s">
        <v>2178</v>
      </c>
      <c r="C117" s="100" t="s">
        <v>451</v>
      </c>
      <c r="D117" s="100">
        <v>5</v>
      </c>
      <c r="E117" s="100">
        <v>55</v>
      </c>
      <c r="F117" s="100">
        <v>554</v>
      </c>
      <c r="G117" s="100" t="s">
        <v>479</v>
      </c>
    </row>
    <row r="118" spans="2:7">
      <c r="B118" s="105" t="s">
        <v>2178</v>
      </c>
      <c r="C118" s="100" t="s">
        <v>451</v>
      </c>
      <c r="D118" s="100">
        <v>5</v>
      </c>
      <c r="E118" s="100">
        <v>55</v>
      </c>
      <c r="F118" s="100">
        <v>555</v>
      </c>
      <c r="G118" s="100" t="s">
        <v>480</v>
      </c>
    </row>
    <row r="119" spans="2:7">
      <c r="B119" s="105" t="s">
        <v>2178</v>
      </c>
      <c r="C119" s="100" t="s">
        <v>451</v>
      </c>
      <c r="D119" s="100">
        <v>5</v>
      </c>
      <c r="E119" s="100">
        <v>55</v>
      </c>
      <c r="F119" s="100">
        <v>556</v>
      </c>
      <c r="G119" s="100" t="s">
        <v>481</v>
      </c>
    </row>
    <row r="120" spans="2:7">
      <c r="B120" s="105" t="s">
        <v>2178</v>
      </c>
      <c r="C120" s="100" t="s">
        <v>451</v>
      </c>
      <c r="D120" s="100">
        <v>5</v>
      </c>
      <c r="E120" s="100">
        <v>55</v>
      </c>
      <c r="F120" s="100">
        <v>557</v>
      </c>
      <c r="G120" s="100" t="s">
        <v>482</v>
      </c>
    </row>
    <row r="121" spans="2:7">
      <c r="B121" s="105" t="s">
        <v>2178</v>
      </c>
      <c r="C121" s="100" t="s">
        <v>451</v>
      </c>
      <c r="D121" s="100">
        <v>5</v>
      </c>
      <c r="E121" s="100">
        <v>55</v>
      </c>
      <c r="F121" s="100">
        <v>559</v>
      </c>
      <c r="G121" s="100" t="s">
        <v>483</v>
      </c>
    </row>
    <row r="122" spans="2:7">
      <c r="B122" s="105" t="s">
        <v>2178</v>
      </c>
      <c r="C122" s="100" t="s">
        <v>451</v>
      </c>
      <c r="D122" s="100">
        <v>5</v>
      </c>
      <c r="E122" s="100">
        <v>59</v>
      </c>
      <c r="F122" s="100">
        <v>0</v>
      </c>
      <c r="G122" s="100" t="s">
        <v>484</v>
      </c>
    </row>
    <row r="123" spans="2:7">
      <c r="B123" s="105" t="s">
        <v>2178</v>
      </c>
      <c r="C123" s="100" t="s">
        <v>451</v>
      </c>
      <c r="D123" s="100">
        <v>5</v>
      </c>
      <c r="E123" s="100">
        <v>59</v>
      </c>
      <c r="F123" s="100">
        <v>591</v>
      </c>
      <c r="G123" s="100" t="s">
        <v>485</v>
      </c>
    </row>
    <row r="124" spans="2:7">
      <c r="B124" s="105" t="s">
        <v>2178</v>
      </c>
      <c r="C124" s="100" t="s">
        <v>451</v>
      </c>
      <c r="D124" s="100">
        <v>5</v>
      </c>
      <c r="E124" s="100">
        <v>59</v>
      </c>
      <c r="F124" s="100">
        <v>592</v>
      </c>
      <c r="G124" s="100" t="s">
        <v>486</v>
      </c>
    </row>
    <row r="125" spans="2:7">
      <c r="B125" s="105" t="s">
        <v>2178</v>
      </c>
      <c r="C125" s="100" t="s">
        <v>451</v>
      </c>
      <c r="D125" s="100">
        <v>5</v>
      </c>
      <c r="E125" s="100">
        <v>59</v>
      </c>
      <c r="F125" s="100">
        <v>593</v>
      </c>
      <c r="G125" s="100" t="s">
        <v>487</v>
      </c>
    </row>
    <row r="126" spans="2:7">
      <c r="B126" s="105" t="s">
        <v>2178</v>
      </c>
      <c r="C126" s="100" t="s">
        <v>451</v>
      </c>
      <c r="D126" s="100">
        <v>5</v>
      </c>
      <c r="E126" s="100">
        <v>59</v>
      </c>
      <c r="F126" s="100">
        <v>594</v>
      </c>
      <c r="G126" s="100" t="s">
        <v>488</v>
      </c>
    </row>
    <row r="127" spans="2:7">
      <c r="B127" s="105" t="s">
        <v>2178</v>
      </c>
      <c r="C127" s="100" t="s">
        <v>451</v>
      </c>
      <c r="D127" s="100">
        <v>5</v>
      </c>
      <c r="E127" s="100">
        <v>59</v>
      </c>
      <c r="F127" s="100">
        <v>599</v>
      </c>
      <c r="G127" s="100" t="s">
        <v>489</v>
      </c>
    </row>
    <row r="128" spans="2:7">
      <c r="B128" s="105" t="s">
        <v>2178</v>
      </c>
      <c r="C128" s="100" t="s">
        <v>490</v>
      </c>
      <c r="D128" s="100">
        <v>0</v>
      </c>
      <c r="E128" s="100">
        <v>0</v>
      </c>
      <c r="F128" s="100">
        <v>0</v>
      </c>
      <c r="G128" s="100" t="s">
        <v>491</v>
      </c>
    </row>
    <row r="129" spans="2:7">
      <c r="B129" s="105" t="s">
        <v>2178</v>
      </c>
      <c r="C129" s="100" t="s">
        <v>490</v>
      </c>
      <c r="D129" s="100">
        <v>6</v>
      </c>
      <c r="E129" s="100">
        <v>0</v>
      </c>
      <c r="F129" s="100">
        <v>0</v>
      </c>
      <c r="G129" s="100" t="s">
        <v>492</v>
      </c>
    </row>
    <row r="130" spans="2:7">
      <c r="B130" s="105" t="s">
        <v>2178</v>
      </c>
      <c r="C130" s="100" t="s">
        <v>490</v>
      </c>
      <c r="D130" s="100">
        <v>6</v>
      </c>
      <c r="E130" s="100">
        <v>60</v>
      </c>
      <c r="F130" s="100">
        <v>0</v>
      </c>
      <c r="G130" s="100" t="s">
        <v>493</v>
      </c>
    </row>
    <row r="131" spans="2:7">
      <c r="B131" s="105" t="s">
        <v>2178</v>
      </c>
      <c r="C131" s="100" t="s">
        <v>490</v>
      </c>
      <c r="D131" s="100">
        <v>6</v>
      </c>
      <c r="E131" s="100">
        <v>60</v>
      </c>
      <c r="F131" s="100">
        <v>600</v>
      </c>
      <c r="G131" s="100" t="s">
        <v>388</v>
      </c>
    </row>
    <row r="132" spans="2:7">
      <c r="B132" s="105" t="s">
        <v>2178</v>
      </c>
      <c r="C132" s="100" t="s">
        <v>490</v>
      </c>
      <c r="D132" s="100">
        <v>6</v>
      </c>
      <c r="E132" s="100">
        <v>60</v>
      </c>
      <c r="F132" s="100">
        <v>609</v>
      </c>
      <c r="G132" s="100" t="s">
        <v>389</v>
      </c>
    </row>
    <row r="133" spans="2:7">
      <c r="B133" s="105" t="s">
        <v>2178</v>
      </c>
      <c r="C133" s="100" t="s">
        <v>490</v>
      </c>
      <c r="D133" s="100">
        <v>6</v>
      </c>
      <c r="E133" s="100">
        <v>61</v>
      </c>
      <c r="F133" s="100">
        <v>0</v>
      </c>
      <c r="G133" s="100" t="s">
        <v>494</v>
      </c>
    </row>
    <row r="134" spans="2:7">
      <c r="B134" s="105" t="s">
        <v>2178</v>
      </c>
      <c r="C134" s="100" t="s">
        <v>490</v>
      </c>
      <c r="D134" s="100">
        <v>6</v>
      </c>
      <c r="E134" s="100">
        <v>61</v>
      </c>
      <c r="F134" s="100">
        <v>611</v>
      </c>
      <c r="G134" s="100" t="s">
        <v>494</v>
      </c>
    </row>
    <row r="135" spans="2:7">
      <c r="B135" s="105" t="s">
        <v>2178</v>
      </c>
      <c r="C135" s="100" t="s">
        <v>490</v>
      </c>
      <c r="D135" s="100">
        <v>6</v>
      </c>
      <c r="E135" s="100">
        <v>62</v>
      </c>
      <c r="F135" s="100">
        <v>0</v>
      </c>
      <c r="G135" s="100" t="s">
        <v>495</v>
      </c>
    </row>
    <row r="136" spans="2:7">
      <c r="B136" s="105" t="s">
        <v>2178</v>
      </c>
      <c r="C136" s="100" t="s">
        <v>490</v>
      </c>
      <c r="D136" s="100">
        <v>6</v>
      </c>
      <c r="E136" s="100">
        <v>62</v>
      </c>
      <c r="F136" s="100">
        <v>621</v>
      </c>
      <c r="G136" s="100" t="s">
        <v>496</v>
      </c>
    </row>
    <row r="137" spans="2:7">
      <c r="B137" s="105" t="s">
        <v>2178</v>
      </c>
      <c r="C137" s="100" t="s">
        <v>490</v>
      </c>
      <c r="D137" s="100">
        <v>6</v>
      </c>
      <c r="E137" s="100">
        <v>62</v>
      </c>
      <c r="F137" s="100">
        <v>622</v>
      </c>
      <c r="G137" s="100" t="s">
        <v>497</v>
      </c>
    </row>
    <row r="138" spans="2:7">
      <c r="B138" s="105" t="s">
        <v>2178</v>
      </c>
      <c r="C138" s="100" t="s">
        <v>490</v>
      </c>
      <c r="D138" s="100">
        <v>6</v>
      </c>
      <c r="E138" s="100">
        <v>62</v>
      </c>
      <c r="F138" s="100">
        <v>623</v>
      </c>
      <c r="G138" s="100" t="s">
        <v>498</v>
      </c>
    </row>
    <row r="139" spans="2:7">
      <c r="B139" s="105" t="s">
        <v>2178</v>
      </c>
      <c r="C139" s="100" t="s">
        <v>490</v>
      </c>
      <c r="D139" s="100">
        <v>6</v>
      </c>
      <c r="E139" s="100">
        <v>63</v>
      </c>
      <c r="F139" s="100">
        <v>0</v>
      </c>
      <c r="G139" s="100" t="s">
        <v>499</v>
      </c>
    </row>
    <row r="140" spans="2:7">
      <c r="B140" s="105" t="s">
        <v>2178</v>
      </c>
      <c r="C140" s="100" t="s">
        <v>490</v>
      </c>
      <c r="D140" s="100">
        <v>6</v>
      </c>
      <c r="E140" s="100">
        <v>63</v>
      </c>
      <c r="F140" s="100">
        <v>631</v>
      </c>
      <c r="G140" s="100" t="s">
        <v>499</v>
      </c>
    </row>
    <row r="141" spans="2:7">
      <c r="B141" s="105" t="s">
        <v>2178</v>
      </c>
      <c r="C141" s="100" t="s">
        <v>490</v>
      </c>
      <c r="D141" s="100">
        <v>6</v>
      </c>
      <c r="E141" s="100">
        <v>64</v>
      </c>
      <c r="F141" s="100">
        <v>0</v>
      </c>
      <c r="G141" s="100" t="s">
        <v>500</v>
      </c>
    </row>
    <row r="142" spans="2:7">
      <c r="B142" s="105" t="s">
        <v>2178</v>
      </c>
      <c r="C142" s="100" t="s">
        <v>490</v>
      </c>
      <c r="D142" s="100">
        <v>6</v>
      </c>
      <c r="E142" s="100">
        <v>64</v>
      </c>
      <c r="F142" s="100">
        <v>641</v>
      </c>
      <c r="G142" s="100" t="s">
        <v>500</v>
      </c>
    </row>
    <row r="143" spans="2:7">
      <c r="B143" s="105" t="s">
        <v>2178</v>
      </c>
      <c r="C143" s="100" t="s">
        <v>490</v>
      </c>
      <c r="D143" s="100">
        <v>6</v>
      </c>
      <c r="E143" s="100">
        <v>65</v>
      </c>
      <c r="F143" s="100">
        <v>0</v>
      </c>
      <c r="G143" s="100" t="s">
        <v>501</v>
      </c>
    </row>
    <row r="144" spans="2:7">
      <c r="B144" s="105" t="s">
        <v>2178</v>
      </c>
      <c r="C144" s="100" t="s">
        <v>490</v>
      </c>
      <c r="D144" s="100">
        <v>6</v>
      </c>
      <c r="E144" s="100">
        <v>65</v>
      </c>
      <c r="F144" s="100">
        <v>651</v>
      </c>
      <c r="G144" s="100" t="s">
        <v>501</v>
      </c>
    </row>
    <row r="145" spans="2:7">
      <c r="B145" s="105" t="s">
        <v>2178</v>
      </c>
      <c r="C145" s="100" t="s">
        <v>490</v>
      </c>
      <c r="D145" s="100">
        <v>6</v>
      </c>
      <c r="E145" s="100">
        <v>66</v>
      </c>
      <c r="F145" s="100">
        <v>0</v>
      </c>
      <c r="G145" s="100" t="s">
        <v>502</v>
      </c>
    </row>
    <row r="146" spans="2:7">
      <c r="B146" s="105" t="s">
        <v>2178</v>
      </c>
      <c r="C146" s="100" t="s">
        <v>490</v>
      </c>
      <c r="D146" s="100">
        <v>6</v>
      </c>
      <c r="E146" s="100">
        <v>66</v>
      </c>
      <c r="F146" s="100">
        <v>661</v>
      </c>
      <c r="G146" s="100" t="s">
        <v>502</v>
      </c>
    </row>
    <row r="147" spans="2:7">
      <c r="B147" s="105" t="s">
        <v>2178</v>
      </c>
      <c r="C147" s="100" t="s">
        <v>490</v>
      </c>
      <c r="D147" s="100">
        <v>7</v>
      </c>
      <c r="E147" s="100">
        <v>0</v>
      </c>
      <c r="F147" s="100">
        <v>0</v>
      </c>
      <c r="G147" s="100" t="s">
        <v>503</v>
      </c>
    </row>
    <row r="148" spans="2:7">
      <c r="B148" s="105" t="s">
        <v>2178</v>
      </c>
      <c r="C148" s="100" t="s">
        <v>490</v>
      </c>
      <c r="D148" s="100">
        <v>7</v>
      </c>
      <c r="E148" s="100">
        <v>70</v>
      </c>
      <c r="F148" s="100">
        <v>0</v>
      </c>
      <c r="G148" s="100" t="s">
        <v>504</v>
      </c>
    </row>
    <row r="149" spans="2:7">
      <c r="B149" s="105" t="s">
        <v>2178</v>
      </c>
      <c r="C149" s="100" t="s">
        <v>490</v>
      </c>
      <c r="D149" s="100">
        <v>7</v>
      </c>
      <c r="E149" s="100">
        <v>70</v>
      </c>
      <c r="F149" s="100">
        <v>700</v>
      </c>
      <c r="G149" s="100" t="s">
        <v>388</v>
      </c>
    </row>
    <row r="150" spans="2:7">
      <c r="B150" s="105" t="s">
        <v>2178</v>
      </c>
      <c r="C150" s="100" t="s">
        <v>490</v>
      </c>
      <c r="D150" s="100">
        <v>7</v>
      </c>
      <c r="E150" s="100">
        <v>70</v>
      </c>
      <c r="F150" s="100">
        <v>709</v>
      </c>
      <c r="G150" s="100" t="s">
        <v>389</v>
      </c>
    </row>
    <row r="151" spans="2:7">
      <c r="B151" s="105" t="s">
        <v>2178</v>
      </c>
      <c r="C151" s="100" t="s">
        <v>490</v>
      </c>
      <c r="D151" s="100">
        <v>7</v>
      </c>
      <c r="E151" s="100">
        <v>71</v>
      </c>
      <c r="F151" s="100">
        <v>0</v>
      </c>
      <c r="G151" s="100" t="s">
        <v>505</v>
      </c>
    </row>
    <row r="152" spans="2:7">
      <c r="B152" s="105" t="s">
        <v>2178</v>
      </c>
      <c r="C152" s="100" t="s">
        <v>490</v>
      </c>
      <c r="D152" s="100">
        <v>7</v>
      </c>
      <c r="E152" s="100">
        <v>71</v>
      </c>
      <c r="F152" s="100">
        <v>711</v>
      </c>
      <c r="G152" s="100" t="s">
        <v>506</v>
      </c>
    </row>
    <row r="153" spans="2:7">
      <c r="B153" s="105" t="s">
        <v>2178</v>
      </c>
      <c r="C153" s="100" t="s">
        <v>490</v>
      </c>
      <c r="D153" s="100">
        <v>7</v>
      </c>
      <c r="E153" s="100">
        <v>71</v>
      </c>
      <c r="F153" s="100">
        <v>712</v>
      </c>
      <c r="G153" s="100" t="s">
        <v>507</v>
      </c>
    </row>
    <row r="154" spans="2:7">
      <c r="B154" s="105" t="s">
        <v>2178</v>
      </c>
      <c r="C154" s="100" t="s">
        <v>490</v>
      </c>
      <c r="D154" s="100">
        <v>7</v>
      </c>
      <c r="E154" s="100">
        <v>72</v>
      </c>
      <c r="F154" s="100">
        <v>0</v>
      </c>
      <c r="G154" s="100" t="s">
        <v>508</v>
      </c>
    </row>
    <row r="155" spans="2:7">
      <c r="B155" s="105" t="s">
        <v>2178</v>
      </c>
      <c r="C155" s="100" t="s">
        <v>490</v>
      </c>
      <c r="D155" s="100">
        <v>7</v>
      </c>
      <c r="E155" s="100">
        <v>72</v>
      </c>
      <c r="F155" s="100">
        <v>721</v>
      </c>
      <c r="G155" s="100" t="s">
        <v>509</v>
      </c>
    </row>
    <row r="156" spans="2:7">
      <c r="B156" s="105" t="s">
        <v>2178</v>
      </c>
      <c r="C156" s="100" t="s">
        <v>490</v>
      </c>
      <c r="D156" s="100">
        <v>7</v>
      </c>
      <c r="E156" s="100">
        <v>72</v>
      </c>
      <c r="F156" s="100">
        <v>722</v>
      </c>
      <c r="G156" s="100" t="s">
        <v>510</v>
      </c>
    </row>
    <row r="157" spans="2:7">
      <c r="B157" s="105" t="s">
        <v>2178</v>
      </c>
      <c r="C157" s="100" t="s">
        <v>490</v>
      </c>
      <c r="D157" s="100">
        <v>7</v>
      </c>
      <c r="E157" s="100">
        <v>72</v>
      </c>
      <c r="F157" s="100">
        <v>723</v>
      </c>
      <c r="G157" s="100" t="s">
        <v>511</v>
      </c>
    </row>
    <row r="158" spans="2:7">
      <c r="B158" s="105" t="s">
        <v>2178</v>
      </c>
      <c r="C158" s="100" t="s">
        <v>490</v>
      </c>
      <c r="D158" s="100">
        <v>7</v>
      </c>
      <c r="E158" s="100">
        <v>73</v>
      </c>
      <c r="F158" s="100">
        <v>0</v>
      </c>
      <c r="G158" s="100" t="s">
        <v>512</v>
      </c>
    </row>
    <row r="159" spans="2:7">
      <c r="B159" s="105" t="s">
        <v>2178</v>
      </c>
      <c r="C159" s="100" t="s">
        <v>490</v>
      </c>
      <c r="D159" s="100">
        <v>7</v>
      </c>
      <c r="E159" s="100">
        <v>73</v>
      </c>
      <c r="F159" s="100">
        <v>731</v>
      </c>
      <c r="G159" s="100" t="s">
        <v>513</v>
      </c>
    </row>
    <row r="160" spans="2:7">
      <c r="B160" s="105" t="s">
        <v>2178</v>
      </c>
      <c r="C160" s="100" t="s">
        <v>490</v>
      </c>
      <c r="D160" s="100">
        <v>7</v>
      </c>
      <c r="E160" s="100">
        <v>73</v>
      </c>
      <c r="F160" s="100">
        <v>732</v>
      </c>
      <c r="G160" s="100" t="s">
        <v>514</v>
      </c>
    </row>
    <row r="161" spans="2:7">
      <c r="B161" s="105" t="s">
        <v>2178</v>
      </c>
      <c r="C161" s="100" t="s">
        <v>490</v>
      </c>
      <c r="D161" s="100">
        <v>7</v>
      </c>
      <c r="E161" s="100">
        <v>74</v>
      </c>
      <c r="F161" s="100">
        <v>0</v>
      </c>
      <c r="G161" s="100" t="s">
        <v>515</v>
      </c>
    </row>
    <row r="162" spans="2:7">
      <c r="B162" s="105" t="s">
        <v>2178</v>
      </c>
      <c r="C162" s="100" t="s">
        <v>490</v>
      </c>
      <c r="D162" s="100">
        <v>7</v>
      </c>
      <c r="E162" s="100">
        <v>74</v>
      </c>
      <c r="F162" s="100">
        <v>741</v>
      </c>
      <c r="G162" s="100" t="s">
        <v>516</v>
      </c>
    </row>
    <row r="163" spans="2:7">
      <c r="B163" s="105" t="s">
        <v>2178</v>
      </c>
      <c r="C163" s="100" t="s">
        <v>490</v>
      </c>
      <c r="D163" s="100">
        <v>7</v>
      </c>
      <c r="E163" s="100">
        <v>74</v>
      </c>
      <c r="F163" s="100">
        <v>742</v>
      </c>
      <c r="G163" s="100" t="s">
        <v>517</v>
      </c>
    </row>
    <row r="164" spans="2:7">
      <c r="B164" s="105" t="s">
        <v>2178</v>
      </c>
      <c r="C164" s="100" t="s">
        <v>490</v>
      </c>
      <c r="D164" s="100">
        <v>7</v>
      </c>
      <c r="E164" s="100">
        <v>74</v>
      </c>
      <c r="F164" s="100">
        <v>743</v>
      </c>
      <c r="G164" s="100" t="s">
        <v>518</v>
      </c>
    </row>
    <row r="165" spans="2:7">
      <c r="B165" s="105" t="s">
        <v>2178</v>
      </c>
      <c r="C165" s="100" t="s">
        <v>490</v>
      </c>
      <c r="D165" s="100">
        <v>7</v>
      </c>
      <c r="E165" s="100">
        <v>74</v>
      </c>
      <c r="F165" s="100">
        <v>744</v>
      </c>
      <c r="G165" s="100" t="s">
        <v>519</v>
      </c>
    </row>
    <row r="166" spans="2:7">
      <c r="B166" s="105" t="s">
        <v>2178</v>
      </c>
      <c r="C166" s="100" t="s">
        <v>490</v>
      </c>
      <c r="D166" s="100">
        <v>7</v>
      </c>
      <c r="E166" s="100">
        <v>75</v>
      </c>
      <c r="F166" s="100">
        <v>0</v>
      </c>
      <c r="G166" s="100" t="s">
        <v>520</v>
      </c>
    </row>
    <row r="167" spans="2:7">
      <c r="B167" s="105" t="s">
        <v>2178</v>
      </c>
      <c r="C167" s="100" t="s">
        <v>490</v>
      </c>
      <c r="D167" s="100">
        <v>7</v>
      </c>
      <c r="E167" s="100">
        <v>75</v>
      </c>
      <c r="F167" s="100">
        <v>751</v>
      </c>
      <c r="G167" s="100" t="s">
        <v>520</v>
      </c>
    </row>
    <row r="168" spans="2:7">
      <c r="B168" s="105" t="s">
        <v>2178</v>
      </c>
      <c r="C168" s="100" t="s">
        <v>490</v>
      </c>
      <c r="D168" s="100">
        <v>7</v>
      </c>
      <c r="E168" s="100">
        <v>76</v>
      </c>
      <c r="F168" s="100">
        <v>0</v>
      </c>
      <c r="G168" s="100" t="s">
        <v>521</v>
      </c>
    </row>
    <row r="169" spans="2:7">
      <c r="B169" s="105" t="s">
        <v>2178</v>
      </c>
      <c r="C169" s="100" t="s">
        <v>490</v>
      </c>
      <c r="D169" s="100">
        <v>7</v>
      </c>
      <c r="E169" s="100">
        <v>76</v>
      </c>
      <c r="F169" s="100">
        <v>761</v>
      </c>
      <c r="G169" s="100" t="s">
        <v>522</v>
      </c>
    </row>
    <row r="170" spans="2:7">
      <c r="B170" s="105" t="s">
        <v>2178</v>
      </c>
      <c r="C170" s="100" t="s">
        <v>490</v>
      </c>
      <c r="D170" s="100">
        <v>7</v>
      </c>
      <c r="E170" s="100">
        <v>76</v>
      </c>
      <c r="F170" s="100">
        <v>762</v>
      </c>
      <c r="G170" s="100" t="s">
        <v>523</v>
      </c>
    </row>
    <row r="171" spans="2:7">
      <c r="B171" s="105" t="s">
        <v>2178</v>
      </c>
      <c r="C171" s="100" t="s">
        <v>490</v>
      </c>
      <c r="D171" s="100">
        <v>7</v>
      </c>
      <c r="E171" s="100">
        <v>76</v>
      </c>
      <c r="F171" s="100">
        <v>763</v>
      </c>
      <c r="G171" s="100" t="s">
        <v>524</v>
      </c>
    </row>
    <row r="172" spans="2:7">
      <c r="B172" s="105" t="s">
        <v>2178</v>
      </c>
      <c r="C172" s="100" t="s">
        <v>490</v>
      </c>
      <c r="D172" s="100">
        <v>7</v>
      </c>
      <c r="E172" s="100">
        <v>77</v>
      </c>
      <c r="F172" s="100">
        <v>0</v>
      </c>
      <c r="G172" s="100" t="s">
        <v>525</v>
      </c>
    </row>
    <row r="173" spans="2:7">
      <c r="B173" s="105" t="s">
        <v>2178</v>
      </c>
      <c r="C173" s="100" t="s">
        <v>490</v>
      </c>
      <c r="D173" s="100">
        <v>7</v>
      </c>
      <c r="E173" s="100">
        <v>77</v>
      </c>
      <c r="F173" s="100">
        <v>771</v>
      </c>
      <c r="G173" s="100" t="s">
        <v>526</v>
      </c>
    </row>
    <row r="174" spans="2:7">
      <c r="B174" s="105" t="s">
        <v>2178</v>
      </c>
      <c r="C174" s="100" t="s">
        <v>490</v>
      </c>
      <c r="D174" s="100">
        <v>7</v>
      </c>
      <c r="E174" s="100">
        <v>77</v>
      </c>
      <c r="F174" s="100">
        <v>772</v>
      </c>
      <c r="G174" s="100" t="s">
        <v>527</v>
      </c>
    </row>
    <row r="175" spans="2:7">
      <c r="B175" s="105" t="s">
        <v>2178</v>
      </c>
      <c r="C175" s="100" t="s">
        <v>490</v>
      </c>
      <c r="D175" s="100">
        <v>7</v>
      </c>
      <c r="E175" s="100">
        <v>78</v>
      </c>
      <c r="F175" s="100">
        <v>0</v>
      </c>
      <c r="G175" s="100" t="s">
        <v>528</v>
      </c>
    </row>
    <row r="176" spans="2:7">
      <c r="B176" s="105" t="s">
        <v>2178</v>
      </c>
      <c r="C176" s="100" t="s">
        <v>490</v>
      </c>
      <c r="D176" s="100">
        <v>7</v>
      </c>
      <c r="E176" s="100">
        <v>78</v>
      </c>
      <c r="F176" s="100">
        <v>781</v>
      </c>
      <c r="G176" s="100" t="s">
        <v>529</v>
      </c>
    </row>
    <row r="177" spans="2:7">
      <c r="B177" s="105" t="s">
        <v>2178</v>
      </c>
      <c r="C177" s="100" t="s">
        <v>490</v>
      </c>
      <c r="D177" s="100">
        <v>7</v>
      </c>
      <c r="E177" s="100">
        <v>78</v>
      </c>
      <c r="F177" s="100">
        <v>782</v>
      </c>
      <c r="G177" s="100" t="s">
        <v>530</v>
      </c>
    </row>
    <row r="178" spans="2:7">
      <c r="B178" s="105" t="s">
        <v>2178</v>
      </c>
      <c r="C178" s="100" t="s">
        <v>490</v>
      </c>
      <c r="D178" s="100">
        <v>7</v>
      </c>
      <c r="E178" s="100">
        <v>79</v>
      </c>
      <c r="F178" s="100">
        <v>0</v>
      </c>
      <c r="G178" s="100" t="s">
        <v>531</v>
      </c>
    </row>
    <row r="179" spans="2:7">
      <c r="B179" s="105" t="s">
        <v>2178</v>
      </c>
      <c r="C179" s="100" t="s">
        <v>490</v>
      </c>
      <c r="D179" s="100">
        <v>7</v>
      </c>
      <c r="E179" s="100">
        <v>79</v>
      </c>
      <c r="F179" s="100">
        <v>791</v>
      </c>
      <c r="G179" s="100" t="s">
        <v>532</v>
      </c>
    </row>
    <row r="180" spans="2:7">
      <c r="B180" s="105" t="s">
        <v>2178</v>
      </c>
      <c r="C180" s="100" t="s">
        <v>490</v>
      </c>
      <c r="D180" s="100">
        <v>7</v>
      </c>
      <c r="E180" s="100">
        <v>79</v>
      </c>
      <c r="F180" s="100">
        <v>792</v>
      </c>
      <c r="G180" s="100" t="s">
        <v>533</v>
      </c>
    </row>
    <row r="181" spans="2:7">
      <c r="B181" s="105" t="s">
        <v>2178</v>
      </c>
      <c r="C181" s="100" t="s">
        <v>490</v>
      </c>
      <c r="D181" s="100">
        <v>7</v>
      </c>
      <c r="E181" s="100">
        <v>79</v>
      </c>
      <c r="F181" s="100">
        <v>793</v>
      </c>
      <c r="G181" s="100" t="s">
        <v>534</v>
      </c>
    </row>
    <row r="182" spans="2:7">
      <c r="B182" s="105" t="s">
        <v>2178</v>
      </c>
      <c r="C182" s="100" t="s">
        <v>490</v>
      </c>
      <c r="D182" s="100">
        <v>7</v>
      </c>
      <c r="E182" s="100">
        <v>79</v>
      </c>
      <c r="F182" s="100">
        <v>794</v>
      </c>
      <c r="G182" s="100" t="s">
        <v>535</v>
      </c>
    </row>
    <row r="183" spans="2:7">
      <c r="B183" s="105" t="s">
        <v>2178</v>
      </c>
      <c r="C183" s="100" t="s">
        <v>490</v>
      </c>
      <c r="D183" s="100">
        <v>7</v>
      </c>
      <c r="E183" s="100">
        <v>79</v>
      </c>
      <c r="F183" s="100">
        <v>795</v>
      </c>
      <c r="G183" s="100" t="s">
        <v>536</v>
      </c>
    </row>
    <row r="184" spans="2:7">
      <c r="B184" s="105" t="s">
        <v>2178</v>
      </c>
      <c r="C184" s="100" t="s">
        <v>490</v>
      </c>
      <c r="D184" s="100">
        <v>7</v>
      </c>
      <c r="E184" s="100">
        <v>79</v>
      </c>
      <c r="F184" s="100">
        <v>796</v>
      </c>
      <c r="G184" s="100" t="s">
        <v>537</v>
      </c>
    </row>
    <row r="185" spans="2:7">
      <c r="B185" s="105" t="s">
        <v>2178</v>
      </c>
      <c r="C185" s="100" t="s">
        <v>490</v>
      </c>
      <c r="D185" s="100">
        <v>7</v>
      </c>
      <c r="E185" s="100">
        <v>79</v>
      </c>
      <c r="F185" s="100">
        <v>799</v>
      </c>
      <c r="G185" s="100" t="s">
        <v>538</v>
      </c>
    </row>
    <row r="186" spans="2:7">
      <c r="B186" s="105" t="s">
        <v>2178</v>
      </c>
      <c r="C186" s="100" t="s">
        <v>490</v>
      </c>
      <c r="D186" s="100">
        <v>8</v>
      </c>
      <c r="E186" s="100">
        <v>0</v>
      </c>
      <c r="F186" s="100">
        <v>0</v>
      </c>
      <c r="G186" s="100" t="s">
        <v>539</v>
      </c>
    </row>
    <row r="187" spans="2:7">
      <c r="B187" s="105" t="s">
        <v>2178</v>
      </c>
      <c r="C187" s="100" t="s">
        <v>490</v>
      </c>
      <c r="D187" s="100">
        <v>8</v>
      </c>
      <c r="E187" s="100">
        <v>80</v>
      </c>
      <c r="F187" s="100">
        <v>0</v>
      </c>
      <c r="G187" s="100" t="s">
        <v>540</v>
      </c>
    </row>
    <row r="188" spans="2:7">
      <c r="B188" s="105" t="s">
        <v>2178</v>
      </c>
      <c r="C188" s="100" t="s">
        <v>490</v>
      </c>
      <c r="D188" s="100">
        <v>8</v>
      </c>
      <c r="E188" s="100">
        <v>80</v>
      </c>
      <c r="F188" s="100">
        <v>800</v>
      </c>
      <c r="G188" s="100" t="s">
        <v>388</v>
      </c>
    </row>
    <row r="189" spans="2:7">
      <c r="B189" s="105" t="s">
        <v>2178</v>
      </c>
      <c r="C189" s="100" t="s">
        <v>490</v>
      </c>
      <c r="D189" s="100">
        <v>8</v>
      </c>
      <c r="E189" s="100">
        <v>80</v>
      </c>
      <c r="F189" s="100">
        <v>809</v>
      </c>
      <c r="G189" s="100" t="s">
        <v>389</v>
      </c>
    </row>
    <row r="190" spans="2:7">
      <c r="B190" s="105" t="s">
        <v>2178</v>
      </c>
      <c r="C190" s="100" t="s">
        <v>490</v>
      </c>
      <c r="D190" s="100">
        <v>8</v>
      </c>
      <c r="E190" s="100">
        <v>81</v>
      </c>
      <c r="F190" s="100">
        <v>0</v>
      </c>
      <c r="G190" s="100" t="s">
        <v>541</v>
      </c>
    </row>
    <row r="191" spans="2:7">
      <c r="B191" s="105" t="s">
        <v>2178</v>
      </c>
      <c r="C191" s="100" t="s">
        <v>490</v>
      </c>
      <c r="D191" s="100">
        <v>8</v>
      </c>
      <c r="E191" s="100">
        <v>81</v>
      </c>
      <c r="F191" s="100">
        <v>811</v>
      </c>
      <c r="G191" s="100" t="s">
        <v>542</v>
      </c>
    </row>
    <row r="192" spans="2:7">
      <c r="B192" s="105" t="s">
        <v>2178</v>
      </c>
      <c r="C192" s="100" t="s">
        <v>490</v>
      </c>
      <c r="D192" s="100">
        <v>8</v>
      </c>
      <c r="E192" s="100">
        <v>81</v>
      </c>
      <c r="F192" s="100">
        <v>812</v>
      </c>
      <c r="G192" s="100" t="s">
        <v>543</v>
      </c>
    </row>
    <row r="193" spans="2:7">
      <c r="B193" s="105" t="s">
        <v>2178</v>
      </c>
      <c r="C193" s="100" t="s">
        <v>490</v>
      </c>
      <c r="D193" s="100">
        <v>8</v>
      </c>
      <c r="E193" s="100">
        <v>82</v>
      </c>
      <c r="F193" s="100">
        <v>0</v>
      </c>
      <c r="G193" s="100" t="s">
        <v>544</v>
      </c>
    </row>
    <row r="194" spans="2:7">
      <c r="B194" s="105" t="s">
        <v>2178</v>
      </c>
      <c r="C194" s="100" t="s">
        <v>490</v>
      </c>
      <c r="D194" s="100">
        <v>8</v>
      </c>
      <c r="E194" s="100">
        <v>82</v>
      </c>
      <c r="F194" s="100">
        <v>821</v>
      </c>
      <c r="G194" s="100" t="s">
        <v>545</v>
      </c>
    </row>
    <row r="195" spans="2:7">
      <c r="B195" s="105" t="s">
        <v>2178</v>
      </c>
      <c r="C195" s="100" t="s">
        <v>490</v>
      </c>
      <c r="D195" s="100">
        <v>8</v>
      </c>
      <c r="E195" s="100">
        <v>82</v>
      </c>
      <c r="F195" s="100">
        <v>822</v>
      </c>
      <c r="G195" s="100" t="s">
        <v>546</v>
      </c>
    </row>
    <row r="196" spans="2:7">
      <c r="B196" s="105" t="s">
        <v>2178</v>
      </c>
      <c r="C196" s="100" t="s">
        <v>490</v>
      </c>
      <c r="D196" s="100">
        <v>8</v>
      </c>
      <c r="E196" s="100">
        <v>82</v>
      </c>
      <c r="F196" s="100">
        <v>823</v>
      </c>
      <c r="G196" s="100" t="s">
        <v>547</v>
      </c>
    </row>
    <row r="197" spans="2:7">
      <c r="B197" s="105" t="s">
        <v>2178</v>
      </c>
      <c r="C197" s="100" t="s">
        <v>490</v>
      </c>
      <c r="D197" s="100">
        <v>8</v>
      </c>
      <c r="E197" s="100">
        <v>83</v>
      </c>
      <c r="F197" s="100">
        <v>0</v>
      </c>
      <c r="G197" s="100" t="s">
        <v>548</v>
      </c>
    </row>
    <row r="198" spans="2:7">
      <c r="B198" s="105" t="s">
        <v>2178</v>
      </c>
      <c r="C198" s="100" t="s">
        <v>490</v>
      </c>
      <c r="D198" s="100">
        <v>8</v>
      </c>
      <c r="E198" s="100">
        <v>83</v>
      </c>
      <c r="F198" s="100">
        <v>831</v>
      </c>
      <c r="G198" s="100" t="s">
        <v>549</v>
      </c>
    </row>
    <row r="199" spans="2:7">
      <c r="B199" s="105" t="s">
        <v>2178</v>
      </c>
      <c r="C199" s="100" t="s">
        <v>490</v>
      </c>
      <c r="D199" s="100">
        <v>8</v>
      </c>
      <c r="E199" s="100">
        <v>83</v>
      </c>
      <c r="F199" s="100">
        <v>832</v>
      </c>
      <c r="G199" s="100" t="s">
        <v>550</v>
      </c>
    </row>
    <row r="200" spans="2:7">
      <c r="B200" s="105" t="s">
        <v>2178</v>
      </c>
      <c r="C200" s="100" t="s">
        <v>490</v>
      </c>
      <c r="D200" s="100">
        <v>8</v>
      </c>
      <c r="E200" s="100">
        <v>83</v>
      </c>
      <c r="F200" s="100">
        <v>833</v>
      </c>
      <c r="G200" s="100" t="s">
        <v>551</v>
      </c>
    </row>
    <row r="201" spans="2:7">
      <c r="B201" s="105" t="s">
        <v>2178</v>
      </c>
      <c r="C201" s="100" t="s">
        <v>490</v>
      </c>
      <c r="D201" s="100">
        <v>8</v>
      </c>
      <c r="E201" s="100">
        <v>83</v>
      </c>
      <c r="F201" s="100">
        <v>839</v>
      </c>
      <c r="G201" s="100" t="s">
        <v>552</v>
      </c>
    </row>
    <row r="202" spans="2:7">
      <c r="B202" s="105" t="s">
        <v>2178</v>
      </c>
      <c r="C202" s="100" t="s">
        <v>490</v>
      </c>
      <c r="D202" s="100">
        <v>8</v>
      </c>
      <c r="E202" s="100">
        <v>84</v>
      </c>
      <c r="F202" s="100">
        <v>0</v>
      </c>
      <c r="G202" s="100" t="s">
        <v>553</v>
      </c>
    </row>
    <row r="203" spans="2:7">
      <c r="B203" s="105" t="s">
        <v>2178</v>
      </c>
      <c r="C203" s="100" t="s">
        <v>490</v>
      </c>
      <c r="D203" s="100">
        <v>8</v>
      </c>
      <c r="E203" s="100">
        <v>84</v>
      </c>
      <c r="F203" s="100">
        <v>841</v>
      </c>
      <c r="G203" s="100" t="s">
        <v>554</v>
      </c>
    </row>
    <row r="204" spans="2:7">
      <c r="B204" s="105" t="s">
        <v>2178</v>
      </c>
      <c r="C204" s="100" t="s">
        <v>490</v>
      </c>
      <c r="D204" s="100">
        <v>8</v>
      </c>
      <c r="E204" s="100">
        <v>84</v>
      </c>
      <c r="F204" s="100">
        <v>842</v>
      </c>
      <c r="G204" s="100" t="s">
        <v>555</v>
      </c>
    </row>
    <row r="205" spans="2:7">
      <c r="B205" s="105" t="s">
        <v>2178</v>
      </c>
      <c r="C205" s="100" t="s">
        <v>490</v>
      </c>
      <c r="D205" s="100">
        <v>8</v>
      </c>
      <c r="E205" s="100">
        <v>89</v>
      </c>
      <c r="F205" s="100">
        <v>0</v>
      </c>
      <c r="G205" s="100" t="s">
        <v>556</v>
      </c>
    </row>
    <row r="206" spans="2:7">
      <c r="B206" s="105" t="s">
        <v>2178</v>
      </c>
      <c r="C206" s="100" t="s">
        <v>490</v>
      </c>
      <c r="D206" s="100">
        <v>8</v>
      </c>
      <c r="E206" s="100">
        <v>89</v>
      </c>
      <c r="F206" s="100">
        <v>891</v>
      </c>
      <c r="G206" s="100" t="s">
        <v>557</v>
      </c>
    </row>
    <row r="207" spans="2:7">
      <c r="B207" s="105" t="s">
        <v>2178</v>
      </c>
      <c r="C207" s="100" t="s">
        <v>490</v>
      </c>
      <c r="D207" s="100">
        <v>8</v>
      </c>
      <c r="E207" s="100">
        <v>89</v>
      </c>
      <c r="F207" s="100">
        <v>892</v>
      </c>
      <c r="G207" s="100" t="s">
        <v>558</v>
      </c>
    </row>
    <row r="208" spans="2:7">
      <c r="B208" s="105" t="s">
        <v>2178</v>
      </c>
      <c r="C208" s="100" t="s">
        <v>490</v>
      </c>
      <c r="D208" s="100">
        <v>8</v>
      </c>
      <c r="E208" s="100">
        <v>89</v>
      </c>
      <c r="F208" s="100">
        <v>893</v>
      </c>
      <c r="G208" s="100" t="s">
        <v>559</v>
      </c>
    </row>
    <row r="209" spans="2:7">
      <c r="B209" s="105" t="s">
        <v>2178</v>
      </c>
      <c r="C209" s="100" t="s">
        <v>490</v>
      </c>
      <c r="D209" s="100">
        <v>8</v>
      </c>
      <c r="E209" s="100">
        <v>89</v>
      </c>
      <c r="F209" s="100">
        <v>894</v>
      </c>
      <c r="G209" s="100" t="s">
        <v>560</v>
      </c>
    </row>
    <row r="210" spans="2:7">
      <c r="B210" s="105" t="s">
        <v>2178</v>
      </c>
      <c r="C210" s="100" t="s">
        <v>561</v>
      </c>
      <c r="D210" s="100">
        <v>0</v>
      </c>
      <c r="E210" s="100">
        <v>0</v>
      </c>
      <c r="F210" s="100">
        <v>0</v>
      </c>
      <c r="G210" s="100" t="s">
        <v>562</v>
      </c>
    </row>
    <row r="211" spans="2:7">
      <c r="B211" s="105" t="s">
        <v>2178</v>
      </c>
      <c r="C211" s="100" t="s">
        <v>561</v>
      </c>
      <c r="D211" s="100">
        <v>9</v>
      </c>
      <c r="E211" s="100">
        <v>0</v>
      </c>
      <c r="F211" s="100">
        <v>0</v>
      </c>
      <c r="G211" s="100" t="s">
        <v>563</v>
      </c>
    </row>
    <row r="212" spans="2:7">
      <c r="B212" s="105" t="s">
        <v>2178</v>
      </c>
      <c r="C212" s="100" t="s">
        <v>561</v>
      </c>
      <c r="D212" s="100">
        <v>9</v>
      </c>
      <c r="E212" s="100">
        <v>90</v>
      </c>
      <c r="F212" s="100">
        <v>0</v>
      </c>
      <c r="G212" s="100" t="s">
        <v>564</v>
      </c>
    </row>
    <row r="213" spans="2:7">
      <c r="B213" s="105" t="s">
        <v>2178</v>
      </c>
      <c r="C213" s="100" t="s">
        <v>561</v>
      </c>
      <c r="D213" s="100">
        <v>9</v>
      </c>
      <c r="E213" s="100">
        <v>90</v>
      </c>
      <c r="F213" s="100">
        <v>900</v>
      </c>
      <c r="G213" s="100" t="s">
        <v>388</v>
      </c>
    </row>
    <row r="214" spans="2:7">
      <c r="B214" s="105" t="s">
        <v>2178</v>
      </c>
      <c r="C214" s="100" t="s">
        <v>561</v>
      </c>
      <c r="D214" s="100">
        <v>9</v>
      </c>
      <c r="E214" s="100">
        <v>90</v>
      </c>
      <c r="F214" s="100">
        <v>909</v>
      </c>
      <c r="G214" s="100" t="s">
        <v>389</v>
      </c>
    </row>
    <row r="215" spans="2:7">
      <c r="B215" s="105" t="s">
        <v>2178</v>
      </c>
      <c r="C215" s="100" t="s">
        <v>561</v>
      </c>
      <c r="D215" s="100">
        <v>9</v>
      </c>
      <c r="E215" s="100">
        <v>91</v>
      </c>
      <c r="F215" s="100">
        <v>0</v>
      </c>
      <c r="G215" s="100" t="s">
        <v>565</v>
      </c>
    </row>
    <row r="216" spans="2:7">
      <c r="B216" s="105" t="s">
        <v>2178</v>
      </c>
      <c r="C216" s="100" t="s">
        <v>561</v>
      </c>
      <c r="D216" s="100">
        <v>9</v>
      </c>
      <c r="E216" s="100">
        <v>91</v>
      </c>
      <c r="F216" s="100">
        <v>911</v>
      </c>
      <c r="G216" s="100" t="s">
        <v>566</v>
      </c>
    </row>
    <row r="217" spans="2:7">
      <c r="B217" s="105" t="s">
        <v>2178</v>
      </c>
      <c r="C217" s="100" t="s">
        <v>561</v>
      </c>
      <c r="D217" s="100">
        <v>9</v>
      </c>
      <c r="E217" s="100">
        <v>91</v>
      </c>
      <c r="F217" s="100">
        <v>912</v>
      </c>
      <c r="G217" s="100" t="s">
        <v>567</v>
      </c>
    </row>
    <row r="218" spans="2:7">
      <c r="B218" s="105" t="s">
        <v>2178</v>
      </c>
      <c r="C218" s="100" t="s">
        <v>561</v>
      </c>
      <c r="D218" s="100">
        <v>9</v>
      </c>
      <c r="E218" s="100">
        <v>91</v>
      </c>
      <c r="F218" s="100">
        <v>913</v>
      </c>
      <c r="G218" s="100" t="s">
        <v>568</v>
      </c>
    </row>
    <row r="219" spans="2:7">
      <c r="B219" s="105" t="s">
        <v>2178</v>
      </c>
      <c r="C219" s="100" t="s">
        <v>561</v>
      </c>
      <c r="D219" s="100">
        <v>9</v>
      </c>
      <c r="E219" s="100">
        <v>91</v>
      </c>
      <c r="F219" s="100">
        <v>914</v>
      </c>
      <c r="G219" s="100" t="s">
        <v>569</v>
      </c>
    </row>
    <row r="220" spans="2:7">
      <c r="B220" s="105" t="s">
        <v>2178</v>
      </c>
      <c r="C220" s="100" t="s">
        <v>561</v>
      </c>
      <c r="D220" s="100">
        <v>9</v>
      </c>
      <c r="E220" s="100">
        <v>91</v>
      </c>
      <c r="F220" s="100">
        <v>919</v>
      </c>
      <c r="G220" s="100" t="s">
        <v>570</v>
      </c>
    </row>
    <row r="221" spans="2:7">
      <c r="B221" s="105" t="s">
        <v>2178</v>
      </c>
      <c r="C221" s="100" t="s">
        <v>561</v>
      </c>
      <c r="D221" s="100">
        <v>9</v>
      </c>
      <c r="E221" s="100">
        <v>92</v>
      </c>
      <c r="F221" s="100">
        <v>0</v>
      </c>
      <c r="G221" s="100" t="s">
        <v>571</v>
      </c>
    </row>
    <row r="222" spans="2:7">
      <c r="B222" s="105" t="s">
        <v>2178</v>
      </c>
      <c r="C222" s="100" t="s">
        <v>561</v>
      </c>
      <c r="D222" s="100">
        <v>9</v>
      </c>
      <c r="E222" s="100">
        <v>92</v>
      </c>
      <c r="F222" s="100">
        <v>921</v>
      </c>
      <c r="G222" s="100" t="s">
        <v>572</v>
      </c>
    </row>
    <row r="223" spans="2:7">
      <c r="B223" s="105" t="s">
        <v>2178</v>
      </c>
      <c r="C223" s="100" t="s">
        <v>561</v>
      </c>
      <c r="D223" s="100">
        <v>9</v>
      </c>
      <c r="E223" s="100">
        <v>92</v>
      </c>
      <c r="F223" s="100">
        <v>922</v>
      </c>
      <c r="G223" s="100" t="s">
        <v>573</v>
      </c>
    </row>
    <row r="224" spans="2:7">
      <c r="B224" s="105" t="s">
        <v>2178</v>
      </c>
      <c r="C224" s="100" t="s">
        <v>561</v>
      </c>
      <c r="D224" s="100">
        <v>9</v>
      </c>
      <c r="E224" s="100">
        <v>92</v>
      </c>
      <c r="F224" s="100">
        <v>923</v>
      </c>
      <c r="G224" s="100" t="s">
        <v>574</v>
      </c>
    </row>
    <row r="225" spans="2:7">
      <c r="B225" s="105" t="s">
        <v>2178</v>
      </c>
      <c r="C225" s="100" t="s">
        <v>561</v>
      </c>
      <c r="D225" s="100">
        <v>9</v>
      </c>
      <c r="E225" s="100">
        <v>92</v>
      </c>
      <c r="F225" s="100">
        <v>924</v>
      </c>
      <c r="G225" s="100" t="s">
        <v>575</v>
      </c>
    </row>
    <row r="226" spans="2:7">
      <c r="B226" s="105" t="s">
        <v>2178</v>
      </c>
      <c r="C226" s="100" t="s">
        <v>561</v>
      </c>
      <c r="D226" s="100">
        <v>9</v>
      </c>
      <c r="E226" s="100">
        <v>92</v>
      </c>
      <c r="F226" s="100">
        <v>925</v>
      </c>
      <c r="G226" s="100" t="s">
        <v>576</v>
      </c>
    </row>
    <row r="227" spans="2:7">
      <c r="B227" s="105" t="s">
        <v>2178</v>
      </c>
      <c r="C227" s="100" t="s">
        <v>561</v>
      </c>
      <c r="D227" s="100">
        <v>9</v>
      </c>
      <c r="E227" s="100">
        <v>92</v>
      </c>
      <c r="F227" s="100">
        <v>926</v>
      </c>
      <c r="G227" s="100" t="s">
        <v>577</v>
      </c>
    </row>
    <row r="228" spans="2:7">
      <c r="B228" s="105" t="s">
        <v>2178</v>
      </c>
      <c r="C228" s="100" t="s">
        <v>561</v>
      </c>
      <c r="D228" s="100">
        <v>9</v>
      </c>
      <c r="E228" s="100">
        <v>92</v>
      </c>
      <c r="F228" s="100">
        <v>929</v>
      </c>
      <c r="G228" s="100" t="s">
        <v>578</v>
      </c>
    </row>
    <row r="229" spans="2:7">
      <c r="B229" s="105" t="s">
        <v>2178</v>
      </c>
      <c r="C229" s="100" t="s">
        <v>561</v>
      </c>
      <c r="D229" s="100">
        <v>9</v>
      </c>
      <c r="E229" s="100">
        <v>93</v>
      </c>
      <c r="F229" s="100">
        <v>0</v>
      </c>
      <c r="G229" s="100" t="s">
        <v>579</v>
      </c>
    </row>
    <row r="230" spans="2:7">
      <c r="B230" s="105" t="s">
        <v>2178</v>
      </c>
      <c r="C230" s="100" t="s">
        <v>561</v>
      </c>
      <c r="D230" s="100">
        <v>9</v>
      </c>
      <c r="E230" s="100">
        <v>93</v>
      </c>
      <c r="F230" s="100">
        <v>931</v>
      </c>
      <c r="G230" s="100" t="s">
        <v>580</v>
      </c>
    </row>
    <row r="231" spans="2:7">
      <c r="B231" s="105" t="s">
        <v>2178</v>
      </c>
      <c r="C231" s="100" t="s">
        <v>561</v>
      </c>
      <c r="D231" s="100">
        <v>9</v>
      </c>
      <c r="E231" s="100">
        <v>93</v>
      </c>
      <c r="F231" s="100">
        <v>932</v>
      </c>
      <c r="G231" s="100" t="s">
        <v>581</v>
      </c>
    </row>
    <row r="232" spans="2:7">
      <c r="B232" s="105" t="s">
        <v>2178</v>
      </c>
      <c r="C232" s="100" t="s">
        <v>561</v>
      </c>
      <c r="D232" s="100">
        <v>9</v>
      </c>
      <c r="E232" s="100">
        <v>94</v>
      </c>
      <c r="F232" s="100">
        <v>0</v>
      </c>
      <c r="G232" s="100" t="s">
        <v>582</v>
      </c>
    </row>
    <row r="233" spans="2:7">
      <c r="B233" s="105" t="s">
        <v>2178</v>
      </c>
      <c r="C233" s="100" t="s">
        <v>561</v>
      </c>
      <c r="D233" s="100">
        <v>9</v>
      </c>
      <c r="E233" s="100">
        <v>94</v>
      </c>
      <c r="F233" s="100">
        <v>941</v>
      </c>
      <c r="G233" s="100" t="s">
        <v>583</v>
      </c>
    </row>
    <row r="234" spans="2:7">
      <c r="B234" s="105" t="s">
        <v>2178</v>
      </c>
      <c r="C234" s="100" t="s">
        <v>561</v>
      </c>
      <c r="D234" s="100">
        <v>9</v>
      </c>
      <c r="E234" s="100">
        <v>94</v>
      </c>
      <c r="F234" s="100">
        <v>942</v>
      </c>
      <c r="G234" s="100" t="s">
        <v>584</v>
      </c>
    </row>
    <row r="235" spans="2:7">
      <c r="B235" s="105" t="s">
        <v>2178</v>
      </c>
      <c r="C235" s="100" t="s">
        <v>561</v>
      </c>
      <c r="D235" s="100">
        <v>9</v>
      </c>
      <c r="E235" s="100">
        <v>94</v>
      </c>
      <c r="F235" s="100">
        <v>943</v>
      </c>
      <c r="G235" s="100" t="s">
        <v>585</v>
      </c>
    </row>
    <row r="236" spans="2:7">
      <c r="B236" s="105" t="s">
        <v>2178</v>
      </c>
      <c r="C236" s="100" t="s">
        <v>561</v>
      </c>
      <c r="D236" s="100">
        <v>9</v>
      </c>
      <c r="E236" s="100">
        <v>94</v>
      </c>
      <c r="F236" s="100">
        <v>944</v>
      </c>
      <c r="G236" s="100" t="s">
        <v>586</v>
      </c>
    </row>
    <row r="237" spans="2:7">
      <c r="B237" s="105" t="s">
        <v>2178</v>
      </c>
      <c r="C237" s="100" t="s">
        <v>561</v>
      </c>
      <c r="D237" s="100">
        <v>9</v>
      </c>
      <c r="E237" s="100">
        <v>94</v>
      </c>
      <c r="F237" s="100">
        <v>949</v>
      </c>
      <c r="G237" s="100" t="s">
        <v>587</v>
      </c>
    </row>
    <row r="238" spans="2:7">
      <c r="B238" s="105" t="s">
        <v>2178</v>
      </c>
      <c r="C238" s="100" t="s">
        <v>561</v>
      </c>
      <c r="D238" s="100">
        <v>9</v>
      </c>
      <c r="E238" s="100">
        <v>95</v>
      </c>
      <c r="F238" s="100">
        <v>0</v>
      </c>
      <c r="G238" s="100" t="s">
        <v>588</v>
      </c>
    </row>
    <row r="239" spans="2:7">
      <c r="B239" s="105" t="s">
        <v>2178</v>
      </c>
      <c r="C239" s="100" t="s">
        <v>561</v>
      </c>
      <c r="D239" s="100">
        <v>9</v>
      </c>
      <c r="E239" s="100">
        <v>95</v>
      </c>
      <c r="F239" s="100">
        <v>951</v>
      </c>
      <c r="G239" s="100" t="s">
        <v>589</v>
      </c>
    </row>
    <row r="240" spans="2:7">
      <c r="B240" s="105" t="s">
        <v>2178</v>
      </c>
      <c r="C240" s="100" t="s">
        <v>561</v>
      </c>
      <c r="D240" s="100">
        <v>9</v>
      </c>
      <c r="E240" s="100">
        <v>95</v>
      </c>
      <c r="F240" s="100">
        <v>952</v>
      </c>
      <c r="G240" s="100" t="s">
        <v>590</v>
      </c>
    </row>
    <row r="241" spans="2:7">
      <c r="B241" s="105" t="s">
        <v>2178</v>
      </c>
      <c r="C241" s="100" t="s">
        <v>561</v>
      </c>
      <c r="D241" s="100">
        <v>9</v>
      </c>
      <c r="E241" s="100">
        <v>95</v>
      </c>
      <c r="F241" s="100">
        <v>953</v>
      </c>
      <c r="G241" s="100" t="s">
        <v>591</v>
      </c>
    </row>
    <row r="242" spans="2:7">
      <c r="B242" s="105" t="s">
        <v>2178</v>
      </c>
      <c r="C242" s="100" t="s">
        <v>561</v>
      </c>
      <c r="D242" s="100">
        <v>9</v>
      </c>
      <c r="E242" s="100">
        <v>96</v>
      </c>
      <c r="F242" s="100">
        <v>0</v>
      </c>
      <c r="G242" s="100" t="s">
        <v>592</v>
      </c>
    </row>
    <row r="243" spans="2:7">
      <c r="B243" s="105" t="s">
        <v>2178</v>
      </c>
      <c r="C243" s="100" t="s">
        <v>561</v>
      </c>
      <c r="D243" s="100">
        <v>9</v>
      </c>
      <c r="E243" s="100">
        <v>96</v>
      </c>
      <c r="F243" s="100">
        <v>961</v>
      </c>
      <c r="G243" s="100" t="s">
        <v>593</v>
      </c>
    </row>
    <row r="244" spans="2:7">
      <c r="B244" s="105" t="s">
        <v>2178</v>
      </c>
      <c r="C244" s="100" t="s">
        <v>561</v>
      </c>
      <c r="D244" s="100">
        <v>9</v>
      </c>
      <c r="E244" s="100">
        <v>96</v>
      </c>
      <c r="F244" s="100">
        <v>962</v>
      </c>
      <c r="G244" s="100" t="s">
        <v>594</v>
      </c>
    </row>
    <row r="245" spans="2:7">
      <c r="B245" s="105" t="s">
        <v>2178</v>
      </c>
      <c r="C245" s="100" t="s">
        <v>561</v>
      </c>
      <c r="D245" s="100">
        <v>9</v>
      </c>
      <c r="E245" s="100">
        <v>96</v>
      </c>
      <c r="F245" s="100">
        <v>969</v>
      </c>
      <c r="G245" s="100" t="s">
        <v>595</v>
      </c>
    </row>
    <row r="246" spans="2:7">
      <c r="B246" s="105" t="s">
        <v>2178</v>
      </c>
      <c r="C246" s="100" t="s">
        <v>561</v>
      </c>
      <c r="D246" s="100">
        <v>9</v>
      </c>
      <c r="E246" s="100">
        <v>97</v>
      </c>
      <c r="F246" s="100">
        <v>0</v>
      </c>
      <c r="G246" s="100" t="s">
        <v>596</v>
      </c>
    </row>
    <row r="247" spans="2:7">
      <c r="B247" s="105" t="s">
        <v>2178</v>
      </c>
      <c r="C247" s="100" t="s">
        <v>561</v>
      </c>
      <c r="D247" s="100">
        <v>9</v>
      </c>
      <c r="E247" s="100">
        <v>97</v>
      </c>
      <c r="F247" s="100">
        <v>971</v>
      </c>
      <c r="G247" s="100" t="s">
        <v>597</v>
      </c>
    </row>
    <row r="248" spans="2:7">
      <c r="B248" s="105" t="s">
        <v>2178</v>
      </c>
      <c r="C248" s="100" t="s">
        <v>561</v>
      </c>
      <c r="D248" s="100">
        <v>9</v>
      </c>
      <c r="E248" s="100">
        <v>97</v>
      </c>
      <c r="F248" s="100">
        <v>972</v>
      </c>
      <c r="G248" s="100" t="s">
        <v>598</v>
      </c>
    </row>
    <row r="249" spans="2:7">
      <c r="B249" s="105" t="s">
        <v>2178</v>
      </c>
      <c r="C249" s="100" t="s">
        <v>561</v>
      </c>
      <c r="D249" s="100">
        <v>9</v>
      </c>
      <c r="E249" s="100">
        <v>97</v>
      </c>
      <c r="F249" s="100">
        <v>973</v>
      </c>
      <c r="G249" s="100" t="s">
        <v>599</v>
      </c>
    </row>
    <row r="250" spans="2:7">
      <c r="B250" s="105" t="s">
        <v>2178</v>
      </c>
      <c r="C250" s="100" t="s">
        <v>561</v>
      </c>
      <c r="D250" s="100">
        <v>9</v>
      </c>
      <c r="E250" s="100">
        <v>97</v>
      </c>
      <c r="F250" s="100">
        <v>974</v>
      </c>
      <c r="G250" s="100" t="s">
        <v>600</v>
      </c>
    </row>
    <row r="251" spans="2:7">
      <c r="B251" s="105" t="s">
        <v>2178</v>
      </c>
      <c r="C251" s="100" t="s">
        <v>561</v>
      </c>
      <c r="D251" s="100">
        <v>9</v>
      </c>
      <c r="E251" s="100">
        <v>97</v>
      </c>
      <c r="F251" s="100">
        <v>979</v>
      </c>
      <c r="G251" s="100" t="s">
        <v>601</v>
      </c>
    </row>
    <row r="252" spans="2:7">
      <c r="B252" s="105" t="s">
        <v>2178</v>
      </c>
      <c r="C252" s="100" t="s">
        <v>561</v>
      </c>
      <c r="D252" s="100">
        <v>9</v>
      </c>
      <c r="E252" s="100">
        <v>98</v>
      </c>
      <c r="F252" s="100">
        <v>0</v>
      </c>
      <c r="G252" s="100" t="s">
        <v>602</v>
      </c>
    </row>
    <row r="253" spans="2:7">
      <c r="B253" s="105" t="s">
        <v>2178</v>
      </c>
      <c r="C253" s="100" t="s">
        <v>561</v>
      </c>
      <c r="D253" s="100">
        <v>9</v>
      </c>
      <c r="E253" s="100">
        <v>98</v>
      </c>
      <c r="F253" s="100">
        <v>981</v>
      </c>
      <c r="G253" s="100" t="s">
        <v>603</v>
      </c>
    </row>
    <row r="254" spans="2:7">
      <c r="B254" s="105" t="s">
        <v>2178</v>
      </c>
      <c r="C254" s="100" t="s">
        <v>561</v>
      </c>
      <c r="D254" s="100">
        <v>9</v>
      </c>
      <c r="E254" s="100">
        <v>98</v>
      </c>
      <c r="F254" s="100">
        <v>982</v>
      </c>
      <c r="G254" s="100" t="s">
        <v>604</v>
      </c>
    </row>
    <row r="255" spans="2:7">
      <c r="B255" s="105" t="s">
        <v>2178</v>
      </c>
      <c r="C255" s="100" t="s">
        <v>561</v>
      </c>
      <c r="D255" s="100">
        <v>9</v>
      </c>
      <c r="E255" s="100">
        <v>99</v>
      </c>
      <c r="F255" s="100">
        <v>0</v>
      </c>
      <c r="G255" s="100" t="s">
        <v>605</v>
      </c>
    </row>
    <row r="256" spans="2:7">
      <c r="B256" s="105" t="s">
        <v>2178</v>
      </c>
      <c r="C256" s="100" t="s">
        <v>561</v>
      </c>
      <c r="D256" s="100">
        <v>9</v>
      </c>
      <c r="E256" s="100">
        <v>99</v>
      </c>
      <c r="F256" s="100">
        <v>991</v>
      </c>
      <c r="G256" s="100" t="s">
        <v>606</v>
      </c>
    </row>
    <row r="257" spans="2:7">
      <c r="B257" s="105" t="s">
        <v>2178</v>
      </c>
      <c r="C257" s="100" t="s">
        <v>561</v>
      </c>
      <c r="D257" s="100">
        <v>9</v>
      </c>
      <c r="E257" s="100">
        <v>99</v>
      </c>
      <c r="F257" s="100">
        <v>992</v>
      </c>
      <c r="G257" s="100" t="s">
        <v>607</v>
      </c>
    </row>
    <row r="258" spans="2:7">
      <c r="B258" s="105" t="s">
        <v>2178</v>
      </c>
      <c r="C258" s="100" t="s">
        <v>561</v>
      </c>
      <c r="D258" s="100">
        <v>9</v>
      </c>
      <c r="E258" s="100">
        <v>99</v>
      </c>
      <c r="F258" s="100">
        <v>993</v>
      </c>
      <c r="G258" s="100" t="s">
        <v>608</v>
      </c>
    </row>
    <row r="259" spans="2:7">
      <c r="B259" s="105" t="s">
        <v>2178</v>
      </c>
      <c r="C259" s="100" t="s">
        <v>561</v>
      </c>
      <c r="D259" s="100">
        <v>9</v>
      </c>
      <c r="E259" s="100">
        <v>99</v>
      </c>
      <c r="F259" s="100">
        <v>994</v>
      </c>
      <c r="G259" s="100" t="s">
        <v>609</v>
      </c>
    </row>
    <row r="260" spans="2:7">
      <c r="B260" s="105" t="s">
        <v>2178</v>
      </c>
      <c r="C260" s="100" t="s">
        <v>561</v>
      </c>
      <c r="D260" s="100">
        <v>9</v>
      </c>
      <c r="E260" s="100">
        <v>99</v>
      </c>
      <c r="F260" s="100">
        <v>995</v>
      </c>
      <c r="G260" s="100" t="s">
        <v>610</v>
      </c>
    </row>
    <row r="261" spans="2:7">
      <c r="B261" s="105" t="s">
        <v>2178</v>
      </c>
      <c r="C261" s="100" t="s">
        <v>561</v>
      </c>
      <c r="D261" s="100">
        <v>9</v>
      </c>
      <c r="E261" s="100">
        <v>99</v>
      </c>
      <c r="F261" s="100">
        <v>996</v>
      </c>
      <c r="G261" s="100" t="s">
        <v>611</v>
      </c>
    </row>
    <row r="262" spans="2:7">
      <c r="B262" s="105" t="s">
        <v>2178</v>
      </c>
      <c r="C262" s="100" t="s">
        <v>561</v>
      </c>
      <c r="D262" s="100">
        <v>9</v>
      </c>
      <c r="E262" s="100">
        <v>99</v>
      </c>
      <c r="F262" s="100">
        <v>997</v>
      </c>
      <c r="G262" s="100" t="s">
        <v>612</v>
      </c>
    </row>
    <row r="263" spans="2:7">
      <c r="B263" s="105" t="s">
        <v>2178</v>
      </c>
      <c r="C263" s="100" t="s">
        <v>561</v>
      </c>
      <c r="D263" s="100">
        <v>9</v>
      </c>
      <c r="E263" s="100">
        <v>99</v>
      </c>
      <c r="F263" s="100">
        <v>998</v>
      </c>
      <c r="G263" s="100" t="s">
        <v>613</v>
      </c>
    </row>
    <row r="264" spans="2:7">
      <c r="B264" s="105" t="s">
        <v>2178</v>
      </c>
      <c r="C264" s="100" t="s">
        <v>561</v>
      </c>
      <c r="D264" s="100">
        <v>9</v>
      </c>
      <c r="E264" s="100">
        <v>99</v>
      </c>
      <c r="F264" s="100">
        <v>999</v>
      </c>
      <c r="G264" s="100" t="s">
        <v>614</v>
      </c>
    </row>
    <row r="265" spans="2:7">
      <c r="B265" s="105" t="s">
        <v>2178</v>
      </c>
      <c r="C265" s="100" t="s">
        <v>561</v>
      </c>
      <c r="D265" s="100">
        <v>10</v>
      </c>
      <c r="E265" s="100">
        <v>0</v>
      </c>
      <c r="F265" s="100">
        <v>0</v>
      </c>
      <c r="G265" s="100" t="s">
        <v>615</v>
      </c>
    </row>
    <row r="266" spans="2:7">
      <c r="B266" s="105" t="s">
        <v>2178</v>
      </c>
      <c r="C266" s="100" t="s">
        <v>561</v>
      </c>
      <c r="D266" s="100">
        <v>10</v>
      </c>
      <c r="E266" s="100">
        <v>100</v>
      </c>
      <c r="F266" s="100">
        <v>0</v>
      </c>
      <c r="G266" s="100" t="s">
        <v>616</v>
      </c>
    </row>
    <row r="267" spans="2:7">
      <c r="B267" s="105" t="s">
        <v>2178</v>
      </c>
      <c r="C267" s="100" t="s">
        <v>561</v>
      </c>
      <c r="D267" s="100">
        <v>10</v>
      </c>
      <c r="E267" s="100">
        <v>100</v>
      </c>
      <c r="F267" s="100">
        <v>1000</v>
      </c>
      <c r="G267" s="100" t="s">
        <v>388</v>
      </c>
    </row>
    <row r="268" spans="2:7">
      <c r="B268" s="105" t="s">
        <v>2178</v>
      </c>
      <c r="C268" s="100" t="s">
        <v>561</v>
      </c>
      <c r="D268" s="100">
        <v>10</v>
      </c>
      <c r="E268" s="100">
        <v>100</v>
      </c>
      <c r="F268" s="100">
        <v>1009</v>
      </c>
      <c r="G268" s="100" t="s">
        <v>389</v>
      </c>
    </row>
    <row r="269" spans="2:7">
      <c r="B269" s="105" t="s">
        <v>2178</v>
      </c>
      <c r="C269" s="100" t="s">
        <v>561</v>
      </c>
      <c r="D269" s="100">
        <v>10</v>
      </c>
      <c r="E269" s="100">
        <v>101</v>
      </c>
      <c r="F269" s="100">
        <v>0</v>
      </c>
      <c r="G269" s="100" t="s">
        <v>617</v>
      </c>
    </row>
    <row r="270" spans="2:7">
      <c r="B270" s="105" t="s">
        <v>2178</v>
      </c>
      <c r="C270" s="100" t="s">
        <v>561</v>
      </c>
      <c r="D270" s="100">
        <v>10</v>
      </c>
      <c r="E270" s="100">
        <v>101</v>
      </c>
      <c r="F270" s="100">
        <v>1011</v>
      </c>
      <c r="G270" s="100" t="s">
        <v>617</v>
      </c>
    </row>
    <row r="271" spans="2:7">
      <c r="B271" s="105" t="s">
        <v>2178</v>
      </c>
      <c r="C271" s="100" t="s">
        <v>561</v>
      </c>
      <c r="D271" s="100">
        <v>10</v>
      </c>
      <c r="E271" s="100">
        <v>102</v>
      </c>
      <c r="F271" s="100">
        <v>0</v>
      </c>
      <c r="G271" s="100" t="s">
        <v>618</v>
      </c>
    </row>
    <row r="272" spans="2:7">
      <c r="B272" s="105" t="s">
        <v>2178</v>
      </c>
      <c r="C272" s="100" t="s">
        <v>561</v>
      </c>
      <c r="D272" s="100">
        <v>10</v>
      </c>
      <c r="E272" s="100">
        <v>102</v>
      </c>
      <c r="F272" s="100">
        <v>1021</v>
      </c>
      <c r="G272" s="100" t="s">
        <v>619</v>
      </c>
    </row>
    <row r="273" spans="2:7">
      <c r="B273" s="105" t="s">
        <v>2178</v>
      </c>
      <c r="C273" s="100" t="s">
        <v>561</v>
      </c>
      <c r="D273" s="100">
        <v>10</v>
      </c>
      <c r="E273" s="100">
        <v>102</v>
      </c>
      <c r="F273" s="100">
        <v>1022</v>
      </c>
      <c r="G273" s="100" t="s">
        <v>620</v>
      </c>
    </row>
    <row r="274" spans="2:7">
      <c r="B274" s="105" t="s">
        <v>2178</v>
      </c>
      <c r="C274" s="100" t="s">
        <v>561</v>
      </c>
      <c r="D274" s="100">
        <v>10</v>
      </c>
      <c r="E274" s="100">
        <v>102</v>
      </c>
      <c r="F274" s="100">
        <v>1023</v>
      </c>
      <c r="G274" s="100" t="s">
        <v>621</v>
      </c>
    </row>
    <row r="275" spans="2:7">
      <c r="B275" s="105" t="s">
        <v>2178</v>
      </c>
      <c r="C275" s="100" t="s">
        <v>561</v>
      </c>
      <c r="D275" s="100">
        <v>10</v>
      </c>
      <c r="E275" s="100">
        <v>102</v>
      </c>
      <c r="F275" s="100">
        <v>1024</v>
      </c>
      <c r="G275" s="100" t="s">
        <v>622</v>
      </c>
    </row>
    <row r="276" spans="2:7">
      <c r="B276" s="105" t="s">
        <v>2178</v>
      </c>
      <c r="C276" s="100" t="s">
        <v>561</v>
      </c>
      <c r="D276" s="100">
        <v>10</v>
      </c>
      <c r="E276" s="100">
        <v>103</v>
      </c>
      <c r="F276" s="100">
        <v>0</v>
      </c>
      <c r="G276" s="100" t="s">
        <v>623</v>
      </c>
    </row>
    <row r="277" spans="2:7">
      <c r="B277" s="105" t="s">
        <v>2178</v>
      </c>
      <c r="C277" s="100" t="s">
        <v>561</v>
      </c>
      <c r="D277" s="100">
        <v>10</v>
      </c>
      <c r="E277" s="100">
        <v>103</v>
      </c>
      <c r="F277" s="100">
        <v>1031</v>
      </c>
      <c r="G277" s="100" t="s">
        <v>624</v>
      </c>
    </row>
    <row r="278" spans="2:7">
      <c r="B278" s="105" t="s">
        <v>2178</v>
      </c>
      <c r="C278" s="100" t="s">
        <v>561</v>
      </c>
      <c r="D278" s="100">
        <v>10</v>
      </c>
      <c r="E278" s="100">
        <v>103</v>
      </c>
      <c r="F278" s="100">
        <v>1032</v>
      </c>
      <c r="G278" s="100" t="s">
        <v>625</v>
      </c>
    </row>
    <row r="279" spans="2:7">
      <c r="B279" s="105" t="s">
        <v>2178</v>
      </c>
      <c r="C279" s="100" t="s">
        <v>561</v>
      </c>
      <c r="D279" s="100">
        <v>10</v>
      </c>
      <c r="E279" s="100">
        <v>104</v>
      </c>
      <c r="F279" s="100">
        <v>0</v>
      </c>
      <c r="G279" s="100" t="s">
        <v>626</v>
      </c>
    </row>
    <row r="280" spans="2:7">
      <c r="B280" s="105" t="s">
        <v>2178</v>
      </c>
      <c r="C280" s="100" t="s">
        <v>561</v>
      </c>
      <c r="D280" s="100">
        <v>10</v>
      </c>
      <c r="E280" s="100">
        <v>104</v>
      </c>
      <c r="F280" s="100">
        <v>1041</v>
      </c>
      <c r="G280" s="100" t="s">
        <v>626</v>
      </c>
    </row>
    <row r="281" spans="2:7">
      <c r="B281" s="105" t="s">
        <v>2178</v>
      </c>
      <c r="C281" s="100" t="s">
        <v>561</v>
      </c>
      <c r="D281" s="100">
        <v>10</v>
      </c>
      <c r="E281" s="100">
        <v>105</v>
      </c>
      <c r="F281" s="100">
        <v>0</v>
      </c>
      <c r="G281" s="100" t="s">
        <v>627</v>
      </c>
    </row>
    <row r="282" spans="2:7">
      <c r="B282" s="105" t="s">
        <v>2178</v>
      </c>
      <c r="C282" s="100" t="s">
        <v>561</v>
      </c>
      <c r="D282" s="100">
        <v>10</v>
      </c>
      <c r="E282" s="100">
        <v>105</v>
      </c>
      <c r="F282" s="100">
        <v>1051</v>
      </c>
      <c r="G282" s="100" t="s">
        <v>628</v>
      </c>
    </row>
    <row r="283" spans="2:7">
      <c r="B283" s="105" t="s">
        <v>2178</v>
      </c>
      <c r="C283" s="100" t="s">
        <v>561</v>
      </c>
      <c r="D283" s="100">
        <v>10</v>
      </c>
      <c r="E283" s="100">
        <v>105</v>
      </c>
      <c r="F283" s="100">
        <v>1052</v>
      </c>
      <c r="G283" s="100" t="s">
        <v>629</v>
      </c>
    </row>
    <row r="284" spans="2:7">
      <c r="B284" s="105" t="s">
        <v>2178</v>
      </c>
      <c r="C284" s="100" t="s">
        <v>561</v>
      </c>
      <c r="D284" s="100">
        <v>10</v>
      </c>
      <c r="E284" s="100">
        <v>106</v>
      </c>
      <c r="F284" s="100">
        <v>0</v>
      </c>
      <c r="G284" s="100" t="s">
        <v>630</v>
      </c>
    </row>
    <row r="285" spans="2:7">
      <c r="B285" s="105" t="s">
        <v>2178</v>
      </c>
      <c r="C285" s="100" t="s">
        <v>561</v>
      </c>
      <c r="D285" s="100">
        <v>10</v>
      </c>
      <c r="E285" s="100">
        <v>106</v>
      </c>
      <c r="F285" s="100">
        <v>1061</v>
      </c>
      <c r="G285" s="100" t="s">
        <v>631</v>
      </c>
    </row>
    <row r="286" spans="2:7">
      <c r="B286" s="105" t="s">
        <v>2178</v>
      </c>
      <c r="C286" s="100" t="s">
        <v>561</v>
      </c>
      <c r="D286" s="100">
        <v>10</v>
      </c>
      <c r="E286" s="100">
        <v>106</v>
      </c>
      <c r="F286" s="100">
        <v>1062</v>
      </c>
      <c r="G286" s="100" t="s">
        <v>632</v>
      </c>
    </row>
    <row r="287" spans="2:7">
      <c r="B287" s="105" t="s">
        <v>2178</v>
      </c>
      <c r="C287" s="100" t="s">
        <v>561</v>
      </c>
      <c r="D287" s="100">
        <v>10</v>
      </c>
      <c r="E287" s="100">
        <v>106</v>
      </c>
      <c r="F287" s="100">
        <v>1063</v>
      </c>
      <c r="G287" s="100" t="s">
        <v>633</v>
      </c>
    </row>
    <row r="288" spans="2:7">
      <c r="B288" s="105" t="s">
        <v>2178</v>
      </c>
      <c r="C288" s="100" t="s">
        <v>561</v>
      </c>
      <c r="D288" s="100">
        <v>11</v>
      </c>
      <c r="E288" s="100">
        <v>0</v>
      </c>
      <c r="F288" s="100">
        <v>0</v>
      </c>
      <c r="G288" s="100" t="s">
        <v>634</v>
      </c>
    </row>
    <row r="289" spans="2:7">
      <c r="B289" s="105" t="s">
        <v>2178</v>
      </c>
      <c r="C289" s="100" t="s">
        <v>561</v>
      </c>
      <c r="D289" s="100">
        <v>11</v>
      </c>
      <c r="E289" s="100">
        <v>110</v>
      </c>
      <c r="F289" s="100">
        <v>0</v>
      </c>
      <c r="G289" s="100" t="s">
        <v>635</v>
      </c>
    </row>
    <row r="290" spans="2:7">
      <c r="B290" s="105" t="s">
        <v>2178</v>
      </c>
      <c r="C290" s="100" t="s">
        <v>561</v>
      </c>
      <c r="D290" s="100">
        <v>11</v>
      </c>
      <c r="E290" s="100">
        <v>110</v>
      </c>
      <c r="F290" s="100">
        <v>1100</v>
      </c>
      <c r="G290" s="100" t="s">
        <v>388</v>
      </c>
    </row>
    <row r="291" spans="2:7">
      <c r="B291" s="105" t="s">
        <v>2178</v>
      </c>
      <c r="C291" s="100" t="s">
        <v>561</v>
      </c>
      <c r="D291" s="100">
        <v>11</v>
      </c>
      <c r="E291" s="100">
        <v>110</v>
      </c>
      <c r="F291" s="100">
        <v>1109</v>
      </c>
      <c r="G291" s="100" t="s">
        <v>389</v>
      </c>
    </row>
    <row r="292" spans="2:7">
      <c r="B292" s="105" t="s">
        <v>2178</v>
      </c>
      <c r="C292" s="100" t="s">
        <v>561</v>
      </c>
      <c r="D292" s="100">
        <v>11</v>
      </c>
      <c r="E292" s="100">
        <v>111</v>
      </c>
      <c r="F292" s="100">
        <v>0</v>
      </c>
      <c r="G292" s="100" t="s">
        <v>636</v>
      </c>
    </row>
    <row r="293" spans="2:7">
      <c r="B293" s="105" t="s">
        <v>2178</v>
      </c>
      <c r="C293" s="100" t="s">
        <v>561</v>
      </c>
      <c r="D293" s="100">
        <v>11</v>
      </c>
      <c r="E293" s="100">
        <v>111</v>
      </c>
      <c r="F293" s="100">
        <v>1111</v>
      </c>
      <c r="G293" s="100" t="s">
        <v>637</v>
      </c>
    </row>
    <row r="294" spans="2:7">
      <c r="B294" s="105" t="s">
        <v>2178</v>
      </c>
      <c r="C294" s="100" t="s">
        <v>561</v>
      </c>
      <c r="D294" s="100">
        <v>11</v>
      </c>
      <c r="E294" s="100">
        <v>111</v>
      </c>
      <c r="F294" s="100">
        <v>1112</v>
      </c>
      <c r="G294" s="100" t="s">
        <v>638</v>
      </c>
    </row>
    <row r="295" spans="2:7">
      <c r="B295" s="105" t="s">
        <v>2178</v>
      </c>
      <c r="C295" s="100" t="s">
        <v>561</v>
      </c>
      <c r="D295" s="100">
        <v>11</v>
      </c>
      <c r="E295" s="100">
        <v>111</v>
      </c>
      <c r="F295" s="100">
        <v>1113</v>
      </c>
      <c r="G295" s="100" t="s">
        <v>639</v>
      </c>
    </row>
    <row r="296" spans="2:7">
      <c r="B296" s="105" t="s">
        <v>2178</v>
      </c>
      <c r="C296" s="100" t="s">
        <v>561</v>
      </c>
      <c r="D296" s="100">
        <v>11</v>
      </c>
      <c r="E296" s="100">
        <v>111</v>
      </c>
      <c r="F296" s="100">
        <v>1114</v>
      </c>
      <c r="G296" s="100" t="s">
        <v>640</v>
      </c>
    </row>
    <row r="297" spans="2:7">
      <c r="B297" s="105" t="s">
        <v>2178</v>
      </c>
      <c r="C297" s="100" t="s">
        <v>561</v>
      </c>
      <c r="D297" s="100">
        <v>11</v>
      </c>
      <c r="E297" s="100">
        <v>111</v>
      </c>
      <c r="F297" s="100">
        <v>1115</v>
      </c>
      <c r="G297" s="100" t="s">
        <v>641</v>
      </c>
    </row>
    <row r="298" spans="2:7">
      <c r="B298" s="105" t="s">
        <v>2178</v>
      </c>
      <c r="C298" s="100" t="s">
        <v>561</v>
      </c>
      <c r="D298" s="100">
        <v>11</v>
      </c>
      <c r="E298" s="100">
        <v>111</v>
      </c>
      <c r="F298" s="100">
        <v>1116</v>
      </c>
      <c r="G298" s="100" t="s">
        <v>642</v>
      </c>
    </row>
    <row r="299" spans="2:7">
      <c r="B299" s="105" t="s">
        <v>2178</v>
      </c>
      <c r="C299" s="100" t="s">
        <v>561</v>
      </c>
      <c r="D299" s="100">
        <v>11</v>
      </c>
      <c r="E299" s="100">
        <v>111</v>
      </c>
      <c r="F299" s="100">
        <v>1117</v>
      </c>
      <c r="G299" s="100" t="s">
        <v>643</v>
      </c>
    </row>
    <row r="300" spans="2:7">
      <c r="B300" s="105" t="s">
        <v>2178</v>
      </c>
      <c r="C300" s="100" t="s">
        <v>561</v>
      </c>
      <c r="D300" s="100">
        <v>11</v>
      </c>
      <c r="E300" s="100">
        <v>111</v>
      </c>
      <c r="F300" s="100">
        <v>1118</v>
      </c>
      <c r="G300" s="100" t="s">
        <v>644</v>
      </c>
    </row>
    <row r="301" spans="2:7">
      <c r="B301" s="105" t="s">
        <v>2178</v>
      </c>
      <c r="C301" s="100" t="s">
        <v>561</v>
      </c>
      <c r="D301" s="100">
        <v>11</v>
      </c>
      <c r="E301" s="100">
        <v>111</v>
      </c>
      <c r="F301" s="100">
        <v>1119</v>
      </c>
      <c r="G301" s="100" t="s">
        <v>645</v>
      </c>
    </row>
    <row r="302" spans="2:7">
      <c r="B302" s="105" t="s">
        <v>2178</v>
      </c>
      <c r="C302" s="100" t="s">
        <v>561</v>
      </c>
      <c r="D302" s="100">
        <v>11</v>
      </c>
      <c r="E302" s="100">
        <v>112</v>
      </c>
      <c r="F302" s="100">
        <v>0</v>
      </c>
      <c r="G302" s="100" t="s">
        <v>646</v>
      </c>
    </row>
    <row r="303" spans="2:7">
      <c r="B303" s="105" t="s">
        <v>2178</v>
      </c>
      <c r="C303" s="100" t="s">
        <v>561</v>
      </c>
      <c r="D303" s="100">
        <v>11</v>
      </c>
      <c r="E303" s="100">
        <v>112</v>
      </c>
      <c r="F303" s="100">
        <v>1121</v>
      </c>
      <c r="G303" s="100" t="s">
        <v>647</v>
      </c>
    </row>
    <row r="304" spans="2:7">
      <c r="B304" s="105" t="s">
        <v>2178</v>
      </c>
      <c r="C304" s="100" t="s">
        <v>561</v>
      </c>
      <c r="D304" s="100">
        <v>11</v>
      </c>
      <c r="E304" s="100">
        <v>112</v>
      </c>
      <c r="F304" s="100">
        <v>1122</v>
      </c>
      <c r="G304" s="100" t="s">
        <v>648</v>
      </c>
    </row>
    <row r="305" spans="2:7">
      <c r="B305" s="105" t="s">
        <v>2178</v>
      </c>
      <c r="C305" s="100" t="s">
        <v>561</v>
      </c>
      <c r="D305" s="100">
        <v>11</v>
      </c>
      <c r="E305" s="100">
        <v>112</v>
      </c>
      <c r="F305" s="100">
        <v>1123</v>
      </c>
      <c r="G305" s="100" t="s">
        <v>649</v>
      </c>
    </row>
    <row r="306" spans="2:7">
      <c r="B306" s="105" t="s">
        <v>2178</v>
      </c>
      <c r="C306" s="100" t="s">
        <v>561</v>
      </c>
      <c r="D306" s="100">
        <v>11</v>
      </c>
      <c r="E306" s="100">
        <v>112</v>
      </c>
      <c r="F306" s="100">
        <v>1124</v>
      </c>
      <c r="G306" s="100" t="s">
        <v>650</v>
      </c>
    </row>
    <row r="307" spans="2:7">
      <c r="B307" s="105" t="s">
        <v>2178</v>
      </c>
      <c r="C307" s="100" t="s">
        <v>561</v>
      </c>
      <c r="D307" s="100">
        <v>11</v>
      </c>
      <c r="E307" s="100">
        <v>112</v>
      </c>
      <c r="F307" s="100">
        <v>1125</v>
      </c>
      <c r="G307" s="100" t="s">
        <v>651</v>
      </c>
    </row>
    <row r="308" spans="2:7">
      <c r="B308" s="105" t="s">
        <v>2178</v>
      </c>
      <c r="C308" s="100" t="s">
        <v>561</v>
      </c>
      <c r="D308" s="100">
        <v>11</v>
      </c>
      <c r="E308" s="100">
        <v>112</v>
      </c>
      <c r="F308" s="100">
        <v>1129</v>
      </c>
      <c r="G308" s="100" t="s">
        <v>652</v>
      </c>
    </row>
    <row r="309" spans="2:7">
      <c r="B309" s="105" t="s">
        <v>2178</v>
      </c>
      <c r="C309" s="100" t="s">
        <v>561</v>
      </c>
      <c r="D309" s="100">
        <v>11</v>
      </c>
      <c r="E309" s="100">
        <v>113</v>
      </c>
      <c r="F309" s="100">
        <v>0</v>
      </c>
      <c r="G309" s="100" t="s">
        <v>653</v>
      </c>
    </row>
    <row r="310" spans="2:7">
      <c r="B310" s="105" t="s">
        <v>2178</v>
      </c>
      <c r="C310" s="100" t="s">
        <v>561</v>
      </c>
      <c r="D310" s="100">
        <v>11</v>
      </c>
      <c r="E310" s="100">
        <v>113</v>
      </c>
      <c r="F310" s="100">
        <v>1131</v>
      </c>
      <c r="G310" s="100" t="s">
        <v>654</v>
      </c>
    </row>
    <row r="311" spans="2:7">
      <c r="B311" s="105" t="s">
        <v>2178</v>
      </c>
      <c r="C311" s="100" t="s">
        <v>561</v>
      </c>
      <c r="D311" s="100">
        <v>11</v>
      </c>
      <c r="E311" s="100">
        <v>113</v>
      </c>
      <c r="F311" s="100">
        <v>1132</v>
      </c>
      <c r="G311" s="100" t="s">
        <v>655</v>
      </c>
    </row>
    <row r="312" spans="2:7">
      <c r="B312" s="105" t="s">
        <v>2178</v>
      </c>
      <c r="C312" s="100" t="s">
        <v>561</v>
      </c>
      <c r="D312" s="100">
        <v>11</v>
      </c>
      <c r="E312" s="100">
        <v>113</v>
      </c>
      <c r="F312" s="100">
        <v>1133</v>
      </c>
      <c r="G312" s="100" t="s">
        <v>656</v>
      </c>
    </row>
    <row r="313" spans="2:7">
      <c r="B313" s="105" t="s">
        <v>2178</v>
      </c>
      <c r="C313" s="100" t="s">
        <v>561</v>
      </c>
      <c r="D313" s="100">
        <v>11</v>
      </c>
      <c r="E313" s="100">
        <v>114</v>
      </c>
      <c r="F313" s="100">
        <v>0</v>
      </c>
      <c r="G313" s="100" t="s">
        <v>657</v>
      </c>
    </row>
    <row r="314" spans="2:7">
      <c r="B314" s="105" t="s">
        <v>2178</v>
      </c>
      <c r="C314" s="100" t="s">
        <v>561</v>
      </c>
      <c r="D314" s="100">
        <v>11</v>
      </c>
      <c r="E314" s="100">
        <v>114</v>
      </c>
      <c r="F314" s="100">
        <v>1141</v>
      </c>
      <c r="G314" s="100" t="s">
        <v>658</v>
      </c>
    </row>
    <row r="315" spans="2:7">
      <c r="B315" s="105" t="s">
        <v>2178</v>
      </c>
      <c r="C315" s="100" t="s">
        <v>561</v>
      </c>
      <c r="D315" s="100">
        <v>11</v>
      </c>
      <c r="E315" s="100">
        <v>114</v>
      </c>
      <c r="F315" s="100">
        <v>1142</v>
      </c>
      <c r="G315" s="100" t="s">
        <v>659</v>
      </c>
    </row>
    <row r="316" spans="2:7">
      <c r="B316" s="105" t="s">
        <v>2178</v>
      </c>
      <c r="C316" s="100" t="s">
        <v>561</v>
      </c>
      <c r="D316" s="100">
        <v>11</v>
      </c>
      <c r="E316" s="100">
        <v>114</v>
      </c>
      <c r="F316" s="100">
        <v>1143</v>
      </c>
      <c r="G316" s="100" t="s">
        <v>660</v>
      </c>
    </row>
    <row r="317" spans="2:7">
      <c r="B317" s="105" t="s">
        <v>2178</v>
      </c>
      <c r="C317" s="100" t="s">
        <v>561</v>
      </c>
      <c r="D317" s="100">
        <v>11</v>
      </c>
      <c r="E317" s="100">
        <v>114</v>
      </c>
      <c r="F317" s="100">
        <v>1144</v>
      </c>
      <c r="G317" s="100" t="s">
        <v>661</v>
      </c>
    </row>
    <row r="318" spans="2:7">
      <c r="B318" s="105" t="s">
        <v>2178</v>
      </c>
      <c r="C318" s="100" t="s">
        <v>561</v>
      </c>
      <c r="D318" s="100">
        <v>11</v>
      </c>
      <c r="E318" s="100">
        <v>114</v>
      </c>
      <c r="F318" s="100">
        <v>1145</v>
      </c>
      <c r="G318" s="100" t="s">
        <v>662</v>
      </c>
    </row>
    <row r="319" spans="2:7">
      <c r="B319" s="105" t="s">
        <v>2178</v>
      </c>
      <c r="C319" s="100" t="s">
        <v>561</v>
      </c>
      <c r="D319" s="100">
        <v>11</v>
      </c>
      <c r="E319" s="100">
        <v>114</v>
      </c>
      <c r="F319" s="100">
        <v>1146</v>
      </c>
      <c r="G319" s="100" t="s">
        <v>663</v>
      </c>
    </row>
    <row r="320" spans="2:7">
      <c r="B320" s="105" t="s">
        <v>2178</v>
      </c>
      <c r="C320" s="100" t="s">
        <v>561</v>
      </c>
      <c r="D320" s="100">
        <v>11</v>
      </c>
      <c r="E320" s="100">
        <v>114</v>
      </c>
      <c r="F320" s="100">
        <v>1147</v>
      </c>
      <c r="G320" s="100" t="s">
        <v>664</v>
      </c>
    </row>
    <row r="321" spans="2:7">
      <c r="B321" s="105" t="s">
        <v>2178</v>
      </c>
      <c r="C321" s="100" t="s">
        <v>561</v>
      </c>
      <c r="D321" s="100">
        <v>11</v>
      </c>
      <c r="E321" s="100">
        <v>114</v>
      </c>
      <c r="F321" s="100">
        <v>1148</v>
      </c>
      <c r="G321" s="100" t="s">
        <v>665</v>
      </c>
    </row>
    <row r="322" spans="2:7">
      <c r="B322" s="105" t="s">
        <v>2178</v>
      </c>
      <c r="C322" s="100" t="s">
        <v>561</v>
      </c>
      <c r="D322" s="100">
        <v>11</v>
      </c>
      <c r="E322" s="100">
        <v>115</v>
      </c>
      <c r="F322" s="100">
        <v>0</v>
      </c>
      <c r="G322" s="100" t="s">
        <v>666</v>
      </c>
    </row>
    <row r="323" spans="2:7">
      <c r="B323" s="105" t="s">
        <v>2178</v>
      </c>
      <c r="C323" s="100" t="s">
        <v>561</v>
      </c>
      <c r="D323" s="100">
        <v>11</v>
      </c>
      <c r="E323" s="100">
        <v>115</v>
      </c>
      <c r="F323" s="100">
        <v>1151</v>
      </c>
      <c r="G323" s="100" t="s">
        <v>667</v>
      </c>
    </row>
    <row r="324" spans="2:7">
      <c r="B324" s="105" t="s">
        <v>2178</v>
      </c>
      <c r="C324" s="100" t="s">
        <v>561</v>
      </c>
      <c r="D324" s="100">
        <v>11</v>
      </c>
      <c r="E324" s="100">
        <v>115</v>
      </c>
      <c r="F324" s="100">
        <v>1152</v>
      </c>
      <c r="G324" s="100" t="s">
        <v>668</v>
      </c>
    </row>
    <row r="325" spans="2:7">
      <c r="B325" s="105" t="s">
        <v>2178</v>
      </c>
      <c r="C325" s="100" t="s">
        <v>561</v>
      </c>
      <c r="D325" s="100">
        <v>11</v>
      </c>
      <c r="E325" s="100">
        <v>115</v>
      </c>
      <c r="F325" s="100">
        <v>1153</v>
      </c>
      <c r="G325" s="100" t="s">
        <v>669</v>
      </c>
    </row>
    <row r="326" spans="2:7">
      <c r="B326" s="105" t="s">
        <v>2178</v>
      </c>
      <c r="C326" s="100" t="s">
        <v>561</v>
      </c>
      <c r="D326" s="100">
        <v>11</v>
      </c>
      <c r="E326" s="100">
        <v>115</v>
      </c>
      <c r="F326" s="100">
        <v>1154</v>
      </c>
      <c r="G326" s="100" t="s">
        <v>670</v>
      </c>
    </row>
    <row r="327" spans="2:7">
      <c r="B327" s="105" t="s">
        <v>2178</v>
      </c>
      <c r="C327" s="100" t="s">
        <v>561</v>
      </c>
      <c r="D327" s="100">
        <v>11</v>
      </c>
      <c r="E327" s="100">
        <v>115</v>
      </c>
      <c r="F327" s="100">
        <v>1155</v>
      </c>
      <c r="G327" s="100" t="s">
        <v>671</v>
      </c>
    </row>
    <row r="328" spans="2:7">
      <c r="B328" s="105" t="s">
        <v>2178</v>
      </c>
      <c r="C328" s="100" t="s">
        <v>561</v>
      </c>
      <c r="D328" s="100">
        <v>11</v>
      </c>
      <c r="E328" s="100">
        <v>115</v>
      </c>
      <c r="F328" s="100">
        <v>1156</v>
      </c>
      <c r="G328" s="100" t="s">
        <v>672</v>
      </c>
    </row>
    <row r="329" spans="2:7">
      <c r="B329" s="105" t="s">
        <v>2178</v>
      </c>
      <c r="C329" s="100" t="s">
        <v>561</v>
      </c>
      <c r="D329" s="100">
        <v>11</v>
      </c>
      <c r="E329" s="100">
        <v>115</v>
      </c>
      <c r="F329" s="100">
        <v>1157</v>
      </c>
      <c r="G329" s="100" t="s">
        <v>673</v>
      </c>
    </row>
    <row r="330" spans="2:7">
      <c r="B330" s="105" t="s">
        <v>2178</v>
      </c>
      <c r="C330" s="100" t="s">
        <v>561</v>
      </c>
      <c r="D330" s="100">
        <v>11</v>
      </c>
      <c r="E330" s="100">
        <v>115</v>
      </c>
      <c r="F330" s="100">
        <v>1158</v>
      </c>
      <c r="G330" s="100" t="s">
        <v>674</v>
      </c>
    </row>
    <row r="331" spans="2:7">
      <c r="B331" s="105" t="s">
        <v>2178</v>
      </c>
      <c r="C331" s="100" t="s">
        <v>561</v>
      </c>
      <c r="D331" s="100">
        <v>11</v>
      </c>
      <c r="E331" s="100">
        <v>115</v>
      </c>
      <c r="F331" s="100">
        <v>1159</v>
      </c>
      <c r="G331" s="100" t="s">
        <v>675</v>
      </c>
    </row>
    <row r="332" spans="2:7">
      <c r="B332" s="105" t="s">
        <v>2178</v>
      </c>
      <c r="C332" s="100" t="s">
        <v>561</v>
      </c>
      <c r="D332" s="100">
        <v>11</v>
      </c>
      <c r="E332" s="100">
        <v>116</v>
      </c>
      <c r="F332" s="100">
        <v>0</v>
      </c>
      <c r="G332" s="100" t="s">
        <v>676</v>
      </c>
    </row>
    <row r="333" spans="2:7">
      <c r="B333" s="105" t="s">
        <v>2178</v>
      </c>
      <c r="C333" s="100" t="s">
        <v>561</v>
      </c>
      <c r="D333" s="100">
        <v>11</v>
      </c>
      <c r="E333" s="100">
        <v>116</v>
      </c>
      <c r="F333" s="100">
        <v>1161</v>
      </c>
      <c r="G333" s="100" t="s">
        <v>677</v>
      </c>
    </row>
    <row r="334" spans="2:7">
      <c r="B334" s="105" t="s">
        <v>2178</v>
      </c>
      <c r="C334" s="100" t="s">
        <v>561</v>
      </c>
      <c r="D334" s="100">
        <v>11</v>
      </c>
      <c r="E334" s="100">
        <v>116</v>
      </c>
      <c r="F334" s="100">
        <v>1162</v>
      </c>
      <c r="G334" s="100" t="s">
        <v>678</v>
      </c>
    </row>
    <row r="335" spans="2:7">
      <c r="B335" s="105" t="s">
        <v>2178</v>
      </c>
      <c r="C335" s="100" t="s">
        <v>561</v>
      </c>
      <c r="D335" s="100">
        <v>11</v>
      </c>
      <c r="E335" s="100">
        <v>116</v>
      </c>
      <c r="F335" s="100">
        <v>1163</v>
      </c>
      <c r="G335" s="100" t="s">
        <v>679</v>
      </c>
    </row>
    <row r="336" spans="2:7">
      <c r="B336" s="105" t="s">
        <v>2178</v>
      </c>
      <c r="C336" s="100" t="s">
        <v>561</v>
      </c>
      <c r="D336" s="100">
        <v>11</v>
      </c>
      <c r="E336" s="100">
        <v>116</v>
      </c>
      <c r="F336" s="100">
        <v>1164</v>
      </c>
      <c r="G336" s="100" t="s">
        <v>680</v>
      </c>
    </row>
    <row r="337" spans="2:7">
      <c r="B337" s="105" t="s">
        <v>2178</v>
      </c>
      <c r="C337" s="100" t="s">
        <v>561</v>
      </c>
      <c r="D337" s="100">
        <v>11</v>
      </c>
      <c r="E337" s="100">
        <v>116</v>
      </c>
      <c r="F337" s="100">
        <v>1165</v>
      </c>
      <c r="G337" s="100" t="s">
        <v>681</v>
      </c>
    </row>
    <row r="338" spans="2:7">
      <c r="B338" s="105" t="s">
        <v>2178</v>
      </c>
      <c r="C338" s="100" t="s">
        <v>561</v>
      </c>
      <c r="D338" s="100">
        <v>11</v>
      </c>
      <c r="E338" s="100">
        <v>116</v>
      </c>
      <c r="F338" s="100">
        <v>1166</v>
      </c>
      <c r="G338" s="100" t="s">
        <v>682</v>
      </c>
    </row>
    <row r="339" spans="2:7">
      <c r="B339" s="105" t="s">
        <v>2178</v>
      </c>
      <c r="C339" s="100" t="s">
        <v>561</v>
      </c>
      <c r="D339" s="100">
        <v>11</v>
      </c>
      <c r="E339" s="100">
        <v>116</v>
      </c>
      <c r="F339" s="100">
        <v>1167</v>
      </c>
      <c r="G339" s="100" t="s">
        <v>683</v>
      </c>
    </row>
    <row r="340" spans="2:7">
      <c r="B340" s="105" t="s">
        <v>2178</v>
      </c>
      <c r="C340" s="100" t="s">
        <v>561</v>
      </c>
      <c r="D340" s="100">
        <v>11</v>
      </c>
      <c r="E340" s="100">
        <v>116</v>
      </c>
      <c r="F340" s="100">
        <v>1168</v>
      </c>
      <c r="G340" s="100" t="s">
        <v>684</v>
      </c>
    </row>
    <row r="341" spans="2:7">
      <c r="B341" s="105" t="s">
        <v>2178</v>
      </c>
      <c r="C341" s="100" t="s">
        <v>561</v>
      </c>
      <c r="D341" s="100">
        <v>11</v>
      </c>
      <c r="E341" s="100">
        <v>116</v>
      </c>
      <c r="F341" s="100">
        <v>1169</v>
      </c>
      <c r="G341" s="100" t="s">
        <v>685</v>
      </c>
    </row>
    <row r="342" spans="2:7">
      <c r="B342" s="105" t="s">
        <v>2178</v>
      </c>
      <c r="C342" s="100" t="s">
        <v>561</v>
      </c>
      <c r="D342" s="100">
        <v>11</v>
      </c>
      <c r="E342" s="100">
        <v>117</v>
      </c>
      <c r="F342" s="100">
        <v>0</v>
      </c>
      <c r="G342" s="100" t="s">
        <v>686</v>
      </c>
    </row>
    <row r="343" spans="2:7">
      <c r="B343" s="105" t="s">
        <v>2178</v>
      </c>
      <c r="C343" s="100" t="s">
        <v>561</v>
      </c>
      <c r="D343" s="100">
        <v>11</v>
      </c>
      <c r="E343" s="100">
        <v>117</v>
      </c>
      <c r="F343" s="100">
        <v>1171</v>
      </c>
      <c r="G343" s="100" t="s">
        <v>687</v>
      </c>
    </row>
    <row r="344" spans="2:7">
      <c r="B344" s="105" t="s">
        <v>2178</v>
      </c>
      <c r="C344" s="100" t="s">
        <v>561</v>
      </c>
      <c r="D344" s="100">
        <v>11</v>
      </c>
      <c r="E344" s="100">
        <v>117</v>
      </c>
      <c r="F344" s="100">
        <v>1172</v>
      </c>
      <c r="G344" s="100" t="s">
        <v>688</v>
      </c>
    </row>
    <row r="345" spans="2:7">
      <c r="B345" s="105" t="s">
        <v>2178</v>
      </c>
      <c r="C345" s="100" t="s">
        <v>561</v>
      </c>
      <c r="D345" s="100">
        <v>11</v>
      </c>
      <c r="E345" s="100">
        <v>117</v>
      </c>
      <c r="F345" s="100">
        <v>1173</v>
      </c>
      <c r="G345" s="100" t="s">
        <v>689</v>
      </c>
    </row>
    <row r="346" spans="2:7">
      <c r="B346" s="105" t="s">
        <v>2178</v>
      </c>
      <c r="C346" s="100" t="s">
        <v>561</v>
      </c>
      <c r="D346" s="100">
        <v>11</v>
      </c>
      <c r="E346" s="100">
        <v>117</v>
      </c>
      <c r="F346" s="100">
        <v>1174</v>
      </c>
      <c r="G346" s="100" t="s">
        <v>690</v>
      </c>
    </row>
    <row r="347" spans="2:7">
      <c r="B347" s="105" t="s">
        <v>2178</v>
      </c>
      <c r="C347" s="100" t="s">
        <v>561</v>
      </c>
      <c r="D347" s="100">
        <v>11</v>
      </c>
      <c r="E347" s="100">
        <v>118</v>
      </c>
      <c r="F347" s="100">
        <v>0</v>
      </c>
      <c r="G347" s="100" t="s">
        <v>691</v>
      </c>
    </row>
    <row r="348" spans="2:7">
      <c r="B348" s="105" t="s">
        <v>2178</v>
      </c>
      <c r="C348" s="100" t="s">
        <v>561</v>
      </c>
      <c r="D348" s="100">
        <v>11</v>
      </c>
      <c r="E348" s="100">
        <v>118</v>
      </c>
      <c r="F348" s="100">
        <v>1181</v>
      </c>
      <c r="G348" s="100" t="s">
        <v>692</v>
      </c>
    </row>
    <row r="349" spans="2:7">
      <c r="B349" s="105" t="s">
        <v>2178</v>
      </c>
      <c r="C349" s="100" t="s">
        <v>561</v>
      </c>
      <c r="D349" s="100">
        <v>11</v>
      </c>
      <c r="E349" s="100">
        <v>118</v>
      </c>
      <c r="F349" s="100">
        <v>1182</v>
      </c>
      <c r="G349" s="100" t="s">
        <v>693</v>
      </c>
    </row>
    <row r="350" spans="2:7">
      <c r="B350" s="105" t="s">
        <v>2178</v>
      </c>
      <c r="C350" s="100" t="s">
        <v>561</v>
      </c>
      <c r="D350" s="100">
        <v>11</v>
      </c>
      <c r="E350" s="100">
        <v>118</v>
      </c>
      <c r="F350" s="100">
        <v>1183</v>
      </c>
      <c r="G350" s="100" t="s">
        <v>694</v>
      </c>
    </row>
    <row r="351" spans="2:7">
      <c r="B351" s="105" t="s">
        <v>2178</v>
      </c>
      <c r="C351" s="100" t="s">
        <v>561</v>
      </c>
      <c r="D351" s="100">
        <v>11</v>
      </c>
      <c r="E351" s="100">
        <v>118</v>
      </c>
      <c r="F351" s="100">
        <v>1184</v>
      </c>
      <c r="G351" s="100" t="s">
        <v>695</v>
      </c>
    </row>
    <row r="352" spans="2:7">
      <c r="B352" s="105" t="s">
        <v>2178</v>
      </c>
      <c r="C352" s="100" t="s">
        <v>561</v>
      </c>
      <c r="D352" s="100">
        <v>11</v>
      </c>
      <c r="E352" s="100">
        <v>118</v>
      </c>
      <c r="F352" s="100">
        <v>1185</v>
      </c>
      <c r="G352" s="100" t="s">
        <v>696</v>
      </c>
    </row>
    <row r="353" spans="2:7">
      <c r="B353" s="105" t="s">
        <v>2178</v>
      </c>
      <c r="C353" s="100" t="s">
        <v>561</v>
      </c>
      <c r="D353" s="100">
        <v>11</v>
      </c>
      <c r="E353" s="100">
        <v>118</v>
      </c>
      <c r="F353" s="100">
        <v>1186</v>
      </c>
      <c r="G353" s="100" t="s">
        <v>697</v>
      </c>
    </row>
    <row r="354" spans="2:7">
      <c r="B354" s="105" t="s">
        <v>2178</v>
      </c>
      <c r="C354" s="100" t="s">
        <v>561</v>
      </c>
      <c r="D354" s="100">
        <v>11</v>
      </c>
      <c r="E354" s="100">
        <v>118</v>
      </c>
      <c r="F354" s="100">
        <v>1189</v>
      </c>
      <c r="G354" s="100" t="s">
        <v>698</v>
      </c>
    </row>
    <row r="355" spans="2:7">
      <c r="B355" s="105" t="s">
        <v>2178</v>
      </c>
      <c r="C355" s="100" t="s">
        <v>561</v>
      </c>
      <c r="D355" s="100">
        <v>11</v>
      </c>
      <c r="E355" s="100">
        <v>119</v>
      </c>
      <c r="F355" s="100">
        <v>0</v>
      </c>
      <c r="G355" s="100" t="s">
        <v>699</v>
      </c>
    </row>
    <row r="356" spans="2:7">
      <c r="B356" s="105" t="s">
        <v>2178</v>
      </c>
      <c r="C356" s="100" t="s">
        <v>561</v>
      </c>
      <c r="D356" s="100">
        <v>11</v>
      </c>
      <c r="E356" s="100">
        <v>119</v>
      </c>
      <c r="F356" s="100">
        <v>1191</v>
      </c>
      <c r="G356" s="100" t="s">
        <v>700</v>
      </c>
    </row>
    <row r="357" spans="2:7">
      <c r="B357" s="105" t="s">
        <v>2178</v>
      </c>
      <c r="C357" s="100" t="s">
        <v>561</v>
      </c>
      <c r="D357" s="100">
        <v>11</v>
      </c>
      <c r="E357" s="100">
        <v>119</v>
      </c>
      <c r="F357" s="100">
        <v>1192</v>
      </c>
      <c r="G357" s="100" t="s">
        <v>701</v>
      </c>
    </row>
    <row r="358" spans="2:7">
      <c r="B358" s="105" t="s">
        <v>2178</v>
      </c>
      <c r="C358" s="100" t="s">
        <v>561</v>
      </c>
      <c r="D358" s="100">
        <v>11</v>
      </c>
      <c r="E358" s="100">
        <v>119</v>
      </c>
      <c r="F358" s="100">
        <v>1193</v>
      </c>
      <c r="G358" s="100" t="s">
        <v>702</v>
      </c>
    </row>
    <row r="359" spans="2:7">
      <c r="B359" s="105" t="s">
        <v>2178</v>
      </c>
      <c r="C359" s="100" t="s">
        <v>561</v>
      </c>
      <c r="D359" s="100">
        <v>11</v>
      </c>
      <c r="E359" s="100">
        <v>119</v>
      </c>
      <c r="F359" s="100">
        <v>1194</v>
      </c>
      <c r="G359" s="100" t="s">
        <v>703</v>
      </c>
    </row>
    <row r="360" spans="2:7">
      <c r="B360" s="105" t="s">
        <v>2178</v>
      </c>
      <c r="C360" s="100" t="s">
        <v>561</v>
      </c>
      <c r="D360" s="100">
        <v>11</v>
      </c>
      <c r="E360" s="100">
        <v>119</v>
      </c>
      <c r="F360" s="100">
        <v>1195</v>
      </c>
      <c r="G360" s="100" t="s">
        <v>704</v>
      </c>
    </row>
    <row r="361" spans="2:7">
      <c r="B361" s="105" t="s">
        <v>2178</v>
      </c>
      <c r="C361" s="100" t="s">
        <v>561</v>
      </c>
      <c r="D361" s="100">
        <v>11</v>
      </c>
      <c r="E361" s="100">
        <v>119</v>
      </c>
      <c r="F361" s="100">
        <v>1196</v>
      </c>
      <c r="G361" s="100" t="s">
        <v>705</v>
      </c>
    </row>
    <row r="362" spans="2:7">
      <c r="B362" s="105" t="s">
        <v>2178</v>
      </c>
      <c r="C362" s="100" t="s">
        <v>561</v>
      </c>
      <c r="D362" s="100">
        <v>11</v>
      </c>
      <c r="E362" s="100">
        <v>119</v>
      </c>
      <c r="F362" s="100">
        <v>1197</v>
      </c>
      <c r="G362" s="100" t="s">
        <v>706</v>
      </c>
    </row>
    <row r="363" spans="2:7">
      <c r="B363" s="105" t="s">
        <v>2178</v>
      </c>
      <c r="C363" s="100" t="s">
        <v>561</v>
      </c>
      <c r="D363" s="100">
        <v>11</v>
      </c>
      <c r="E363" s="100">
        <v>119</v>
      </c>
      <c r="F363" s="100">
        <v>1198</v>
      </c>
      <c r="G363" s="100" t="s">
        <v>707</v>
      </c>
    </row>
    <row r="364" spans="2:7">
      <c r="B364" s="105" t="s">
        <v>2178</v>
      </c>
      <c r="C364" s="100" t="s">
        <v>561</v>
      </c>
      <c r="D364" s="100">
        <v>11</v>
      </c>
      <c r="E364" s="100">
        <v>119</v>
      </c>
      <c r="F364" s="100">
        <v>1199</v>
      </c>
      <c r="G364" s="100" t="s">
        <v>708</v>
      </c>
    </row>
    <row r="365" spans="2:7">
      <c r="B365" s="105" t="s">
        <v>2178</v>
      </c>
      <c r="C365" s="100" t="s">
        <v>561</v>
      </c>
      <c r="D365" s="100">
        <v>12</v>
      </c>
      <c r="E365" s="100">
        <v>0</v>
      </c>
      <c r="F365" s="100">
        <v>0</v>
      </c>
      <c r="G365" s="100" t="s">
        <v>709</v>
      </c>
    </row>
    <row r="366" spans="2:7">
      <c r="B366" s="105" t="s">
        <v>2178</v>
      </c>
      <c r="C366" s="100" t="s">
        <v>561</v>
      </c>
      <c r="D366" s="100">
        <v>12</v>
      </c>
      <c r="E366" s="100">
        <v>120</v>
      </c>
      <c r="F366" s="100">
        <v>0</v>
      </c>
      <c r="G366" s="100" t="s">
        <v>710</v>
      </c>
    </row>
    <row r="367" spans="2:7">
      <c r="B367" s="105" t="s">
        <v>2178</v>
      </c>
      <c r="C367" s="100" t="s">
        <v>561</v>
      </c>
      <c r="D367" s="100">
        <v>12</v>
      </c>
      <c r="E367" s="100">
        <v>120</v>
      </c>
      <c r="F367" s="100">
        <v>1200</v>
      </c>
      <c r="G367" s="100" t="s">
        <v>388</v>
      </c>
    </row>
    <row r="368" spans="2:7">
      <c r="B368" s="105" t="s">
        <v>2178</v>
      </c>
      <c r="C368" s="100" t="s">
        <v>561</v>
      </c>
      <c r="D368" s="100">
        <v>12</v>
      </c>
      <c r="E368" s="100">
        <v>120</v>
      </c>
      <c r="F368" s="100">
        <v>1209</v>
      </c>
      <c r="G368" s="100" t="s">
        <v>389</v>
      </c>
    </row>
    <row r="369" spans="2:7">
      <c r="B369" s="105" t="s">
        <v>2178</v>
      </c>
      <c r="C369" s="100" t="s">
        <v>561</v>
      </c>
      <c r="D369" s="100">
        <v>12</v>
      </c>
      <c r="E369" s="100">
        <v>121</v>
      </c>
      <c r="F369" s="100">
        <v>0</v>
      </c>
      <c r="G369" s="100" t="s">
        <v>711</v>
      </c>
    </row>
    <row r="370" spans="2:7">
      <c r="B370" s="105" t="s">
        <v>2178</v>
      </c>
      <c r="C370" s="100" t="s">
        <v>561</v>
      </c>
      <c r="D370" s="100">
        <v>12</v>
      </c>
      <c r="E370" s="100">
        <v>121</v>
      </c>
      <c r="F370" s="100">
        <v>1211</v>
      </c>
      <c r="G370" s="100" t="s">
        <v>712</v>
      </c>
    </row>
    <row r="371" spans="2:7">
      <c r="B371" s="105" t="s">
        <v>2178</v>
      </c>
      <c r="C371" s="100" t="s">
        <v>561</v>
      </c>
      <c r="D371" s="100">
        <v>12</v>
      </c>
      <c r="E371" s="100">
        <v>121</v>
      </c>
      <c r="F371" s="100">
        <v>1212</v>
      </c>
      <c r="G371" s="100" t="s">
        <v>713</v>
      </c>
    </row>
    <row r="372" spans="2:7">
      <c r="B372" s="105" t="s">
        <v>2178</v>
      </c>
      <c r="C372" s="100" t="s">
        <v>561</v>
      </c>
      <c r="D372" s="100">
        <v>12</v>
      </c>
      <c r="E372" s="100">
        <v>121</v>
      </c>
      <c r="F372" s="100">
        <v>1213</v>
      </c>
      <c r="G372" s="100" t="s">
        <v>714</v>
      </c>
    </row>
    <row r="373" spans="2:7">
      <c r="B373" s="105" t="s">
        <v>2178</v>
      </c>
      <c r="C373" s="100" t="s">
        <v>561</v>
      </c>
      <c r="D373" s="100">
        <v>12</v>
      </c>
      <c r="E373" s="100">
        <v>121</v>
      </c>
      <c r="F373" s="100">
        <v>1219</v>
      </c>
      <c r="G373" s="100" t="s">
        <v>715</v>
      </c>
    </row>
    <row r="374" spans="2:7">
      <c r="B374" s="105" t="s">
        <v>2178</v>
      </c>
      <c r="C374" s="100" t="s">
        <v>561</v>
      </c>
      <c r="D374" s="100">
        <v>12</v>
      </c>
      <c r="E374" s="100">
        <v>122</v>
      </c>
      <c r="F374" s="100">
        <v>0</v>
      </c>
      <c r="G374" s="100" t="s">
        <v>716</v>
      </c>
    </row>
    <row r="375" spans="2:7">
      <c r="B375" s="105" t="s">
        <v>2178</v>
      </c>
      <c r="C375" s="100" t="s">
        <v>561</v>
      </c>
      <c r="D375" s="100">
        <v>12</v>
      </c>
      <c r="E375" s="100">
        <v>122</v>
      </c>
      <c r="F375" s="100">
        <v>1221</v>
      </c>
      <c r="G375" s="100" t="s">
        <v>717</v>
      </c>
    </row>
    <row r="376" spans="2:7">
      <c r="B376" s="105" t="s">
        <v>2178</v>
      </c>
      <c r="C376" s="100" t="s">
        <v>561</v>
      </c>
      <c r="D376" s="100">
        <v>12</v>
      </c>
      <c r="E376" s="100">
        <v>122</v>
      </c>
      <c r="F376" s="100">
        <v>1222</v>
      </c>
      <c r="G376" s="100" t="s">
        <v>718</v>
      </c>
    </row>
    <row r="377" spans="2:7">
      <c r="B377" s="105" t="s">
        <v>2178</v>
      </c>
      <c r="C377" s="100" t="s">
        <v>561</v>
      </c>
      <c r="D377" s="100">
        <v>12</v>
      </c>
      <c r="E377" s="100">
        <v>122</v>
      </c>
      <c r="F377" s="100">
        <v>1223</v>
      </c>
      <c r="G377" s="100" t="s">
        <v>719</v>
      </c>
    </row>
    <row r="378" spans="2:7">
      <c r="B378" s="105" t="s">
        <v>2178</v>
      </c>
      <c r="C378" s="100" t="s">
        <v>561</v>
      </c>
      <c r="D378" s="100">
        <v>12</v>
      </c>
      <c r="E378" s="100">
        <v>122</v>
      </c>
      <c r="F378" s="100">
        <v>1224</v>
      </c>
      <c r="G378" s="100" t="s">
        <v>720</v>
      </c>
    </row>
    <row r="379" spans="2:7">
      <c r="B379" s="105" t="s">
        <v>2178</v>
      </c>
      <c r="C379" s="100" t="s">
        <v>561</v>
      </c>
      <c r="D379" s="100">
        <v>12</v>
      </c>
      <c r="E379" s="100">
        <v>122</v>
      </c>
      <c r="F379" s="100">
        <v>1225</v>
      </c>
      <c r="G379" s="100" t="s">
        <v>721</v>
      </c>
    </row>
    <row r="380" spans="2:7">
      <c r="B380" s="105" t="s">
        <v>2178</v>
      </c>
      <c r="C380" s="100" t="s">
        <v>561</v>
      </c>
      <c r="D380" s="100">
        <v>12</v>
      </c>
      <c r="E380" s="100">
        <v>122</v>
      </c>
      <c r="F380" s="100">
        <v>1226</v>
      </c>
      <c r="G380" s="100" t="s">
        <v>722</v>
      </c>
    </row>
    <row r="381" spans="2:7">
      <c r="B381" s="105" t="s">
        <v>2178</v>
      </c>
      <c r="C381" s="100" t="s">
        <v>561</v>
      </c>
      <c r="D381" s="100">
        <v>12</v>
      </c>
      <c r="E381" s="100">
        <v>122</v>
      </c>
      <c r="F381" s="100">
        <v>1227</v>
      </c>
      <c r="G381" s="100" t="s">
        <v>723</v>
      </c>
    </row>
    <row r="382" spans="2:7">
      <c r="B382" s="105" t="s">
        <v>2178</v>
      </c>
      <c r="C382" s="100" t="s">
        <v>561</v>
      </c>
      <c r="D382" s="100">
        <v>12</v>
      </c>
      <c r="E382" s="100">
        <v>122</v>
      </c>
      <c r="F382" s="100">
        <v>1228</v>
      </c>
      <c r="G382" s="100" t="s">
        <v>724</v>
      </c>
    </row>
    <row r="383" spans="2:7">
      <c r="B383" s="105" t="s">
        <v>2178</v>
      </c>
      <c r="C383" s="100" t="s">
        <v>561</v>
      </c>
      <c r="D383" s="100">
        <v>12</v>
      </c>
      <c r="E383" s="100">
        <v>123</v>
      </c>
      <c r="F383" s="100">
        <v>0</v>
      </c>
      <c r="G383" s="100" t="s">
        <v>725</v>
      </c>
    </row>
    <row r="384" spans="2:7">
      <c r="B384" s="105" t="s">
        <v>2178</v>
      </c>
      <c r="C384" s="100" t="s">
        <v>561</v>
      </c>
      <c r="D384" s="100">
        <v>12</v>
      </c>
      <c r="E384" s="100">
        <v>123</v>
      </c>
      <c r="F384" s="100">
        <v>1231</v>
      </c>
      <c r="G384" s="100" t="s">
        <v>726</v>
      </c>
    </row>
    <row r="385" spans="2:7">
      <c r="B385" s="105" t="s">
        <v>2178</v>
      </c>
      <c r="C385" s="100" t="s">
        <v>561</v>
      </c>
      <c r="D385" s="100">
        <v>12</v>
      </c>
      <c r="E385" s="100">
        <v>123</v>
      </c>
      <c r="F385" s="100">
        <v>1232</v>
      </c>
      <c r="G385" s="100" t="s">
        <v>727</v>
      </c>
    </row>
    <row r="386" spans="2:7">
      <c r="B386" s="105" t="s">
        <v>2178</v>
      </c>
      <c r="C386" s="100" t="s">
        <v>561</v>
      </c>
      <c r="D386" s="100">
        <v>12</v>
      </c>
      <c r="E386" s="100">
        <v>123</v>
      </c>
      <c r="F386" s="100">
        <v>1233</v>
      </c>
      <c r="G386" s="100" t="s">
        <v>728</v>
      </c>
    </row>
    <row r="387" spans="2:7">
      <c r="B387" s="105" t="s">
        <v>2178</v>
      </c>
      <c r="C387" s="100" t="s">
        <v>561</v>
      </c>
      <c r="D387" s="100">
        <v>12</v>
      </c>
      <c r="E387" s="100">
        <v>129</v>
      </c>
      <c r="F387" s="100">
        <v>0</v>
      </c>
      <c r="G387" s="100" t="s">
        <v>729</v>
      </c>
    </row>
    <row r="388" spans="2:7">
      <c r="B388" s="105" t="s">
        <v>2178</v>
      </c>
      <c r="C388" s="100" t="s">
        <v>561</v>
      </c>
      <c r="D388" s="100">
        <v>12</v>
      </c>
      <c r="E388" s="100">
        <v>129</v>
      </c>
      <c r="F388" s="100">
        <v>1291</v>
      </c>
      <c r="G388" s="100" t="s">
        <v>730</v>
      </c>
    </row>
    <row r="389" spans="2:7">
      <c r="B389" s="105" t="s">
        <v>2178</v>
      </c>
      <c r="C389" s="100" t="s">
        <v>561</v>
      </c>
      <c r="D389" s="100">
        <v>12</v>
      </c>
      <c r="E389" s="100">
        <v>129</v>
      </c>
      <c r="F389" s="100">
        <v>1292</v>
      </c>
      <c r="G389" s="100" t="s">
        <v>731</v>
      </c>
    </row>
    <row r="390" spans="2:7">
      <c r="B390" s="105" t="s">
        <v>2178</v>
      </c>
      <c r="C390" s="100" t="s">
        <v>561</v>
      </c>
      <c r="D390" s="100">
        <v>12</v>
      </c>
      <c r="E390" s="100">
        <v>129</v>
      </c>
      <c r="F390" s="100">
        <v>1299</v>
      </c>
      <c r="G390" s="100" t="s">
        <v>732</v>
      </c>
    </row>
    <row r="391" spans="2:7">
      <c r="B391" s="105" t="s">
        <v>2178</v>
      </c>
      <c r="C391" s="100" t="s">
        <v>561</v>
      </c>
      <c r="D391" s="100">
        <v>13</v>
      </c>
      <c r="E391" s="100">
        <v>0</v>
      </c>
      <c r="F391" s="100">
        <v>0</v>
      </c>
      <c r="G391" s="100" t="s">
        <v>733</v>
      </c>
    </row>
    <row r="392" spans="2:7">
      <c r="B392" s="105" t="s">
        <v>2178</v>
      </c>
      <c r="C392" s="100" t="s">
        <v>561</v>
      </c>
      <c r="D392" s="100">
        <v>13</v>
      </c>
      <c r="E392" s="100">
        <v>130</v>
      </c>
      <c r="F392" s="100">
        <v>0</v>
      </c>
      <c r="G392" s="100" t="s">
        <v>734</v>
      </c>
    </row>
    <row r="393" spans="2:7">
      <c r="B393" s="105" t="s">
        <v>2178</v>
      </c>
      <c r="C393" s="100" t="s">
        <v>561</v>
      </c>
      <c r="D393" s="100">
        <v>13</v>
      </c>
      <c r="E393" s="100">
        <v>130</v>
      </c>
      <c r="F393" s="100">
        <v>1300</v>
      </c>
      <c r="G393" s="100" t="s">
        <v>388</v>
      </c>
    </row>
    <row r="394" spans="2:7">
      <c r="B394" s="105" t="s">
        <v>2178</v>
      </c>
      <c r="C394" s="100" t="s">
        <v>561</v>
      </c>
      <c r="D394" s="100">
        <v>13</v>
      </c>
      <c r="E394" s="100">
        <v>130</v>
      </c>
      <c r="F394" s="100">
        <v>1309</v>
      </c>
      <c r="G394" s="100" t="s">
        <v>389</v>
      </c>
    </row>
    <row r="395" spans="2:7">
      <c r="B395" s="105" t="s">
        <v>2178</v>
      </c>
      <c r="C395" s="100" t="s">
        <v>561</v>
      </c>
      <c r="D395" s="100">
        <v>13</v>
      </c>
      <c r="E395" s="100">
        <v>131</v>
      </c>
      <c r="F395" s="100">
        <v>0</v>
      </c>
      <c r="G395" s="100" t="s">
        <v>735</v>
      </c>
    </row>
    <row r="396" spans="2:7">
      <c r="B396" s="105" t="s">
        <v>2178</v>
      </c>
      <c r="C396" s="100" t="s">
        <v>561</v>
      </c>
      <c r="D396" s="100">
        <v>13</v>
      </c>
      <c r="E396" s="100">
        <v>131</v>
      </c>
      <c r="F396" s="100">
        <v>1311</v>
      </c>
      <c r="G396" s="100" t="s">
        <v>736</v>
      </c>
    </row>
    <row r="397" spans="2:7">
      <c r="B397" s="105" t="s">
        <v>2178</v>
      </c>
      <c r="C397" s="100" t="s">
        <v>561</v>
      </c>
      <c r="D397" s="100">
        <v>13</v>
      </c>
      <c r="E397" s="100">
        <v>131</v>
      </c>
      <c r="F397" s="100">
        <v>1312</v>
      </c>
      <c r="G397" s="100" t="s">
        <v>737</v>
      </c>
    </row>
    <row r="398" spans="2:7">
      <c r="B398" s="105" t="s">
        <v>2178</v>
      </c>
      <c r="C398" s="100" t="s">
        <v>561</v>
      </c>
      <c r="D398" s="100">
        <v>13</v>
      </c>
      <c r="E398" s="100">
        <v>131</v>
      </c>
      <c r="F398" s="100">
        <v>1313</v>
      </c>
      <c r="G398" s="100" t="s">
        <v>738</v>
      </c>
    </row>
    <row r="399" spans="2:7">
      <c r="B399" s="105" t="s">
        <v>2178</v>
      </c>
      <c r="C399" s="100" t="s">
        <v>561</v>
      </c>
      <c r="D399" s="100">
        <v>13</v>
      </c>
      <c r="E399" s="100">
        <v>132</v>
      </c>
      <c r="F399" s="100">
        <v>0</v>
      </c>
      <c r="G399" s="100" t="s">
        <v>739</v>
      </c>
    </row>
    <row r="400" spans="2:7">
      <c r="B400" s="105" t="s">
        <v>2178</v>
      </c>
      <c r="C400" s="100" t="s">
        <v>561</v>
      </c>
      <c r="D400" s="100">
        <v>13</v>
      </c>
      <c r="E400" s="100">
        <v>132</v>
      </c>
      <c r="F400" s="100">
        <v>1321</v>
      </c>
      <c r="G400" s="100" t="s">
        <v>739</v>
      </c>
    </row>
    <row r="401" spans="2:7">
      <c r="B401" s="105" t="s">
        <v>2178</v>
      </c>
      <c r="C401" s="100" t="s">
        <v>561</v>
      </c>
      <c r="D401" s="100">
        <v>13</v>
      </c>
      <c r="E401" s="100">
        <v>133</v>
      </c>
      <c r="F401" s="100">
        <v>0</v>
      </c>
      <c r="G401" s="100" t="s">
        <v>740</v>
      </c>
    </row>
    <row r="402" spans="2:7">
      <c r="B402" s="105" t="s">
        <v>2178</v>
      </c>
      <c r="C402" s="100" t="s">
        <v>561</v>
      </c>
      <c r="D402" s="100">
        <v>13</v>
      </c>
      <c r="E402" s="100">
        <v>133</v>
      </c>
      <c r="F402" s="100">
        <v>1331</v>
      </c>
      <c r="G402" s="100" t="s">
        <v>740</v>
      </c>
    </row>
    <row r="403" spans="2:7">
      <c r="B403" s="105" t="s">
        <v>2178</v>
      </c>
      <c r="C403" s="100" t="s">
        <v>561</v>
      </c>
      <c r="D403" s="100">
        <v>13</v>
      </c>
      <c r="E403" s="100">
        <v>139</v>
      </c>
      <c r="F403" s="100">
        <v>0</v>
      </c>
      <c r="G403" s="100" t="s">
        <v>741</v>
      </c>
    </row>
    <row r="404" spans="2:7">
      <c r="B404" s="105" t="s">
        <v>2178</v>
      </c>
      <c r="C404" s="100" t="s">
        <v>561</v>
      </c>
      <c r="D404" s="100">
        <v>13</v>
      </c>
      <c r="E404" s="100">
        <v>139</v>
      </c>
      <c r="F404" s="100">
        <v>1391</v>
      </c>
      <c r="G404" s="100" t="s">
        <v>742</v>
      </c>
    </row>
    <row r="405" spans="2:7">
      <c r="B405" s="105" t="s">
        <v>2178</v>
      </c>
      <c r="C405" s="100" t="s">
        <v>561</v>
      </c>
      <c r="D405" s="100">
        <v>13</v>
      </c>
      <c r="E405" s="100">
        <v>139</v>
      </c>
      <c r="F405" s="100">
        <v>1392</v>
      </c>
      <c r="G405" s="100" t="s">
        <v>743</v>
      </c>
    </row>
    <row r="406" spans="2:7">
      <c r="B406" s="105" t="s">
        <v>2178</v>
      </c>
      <c r="C406" s="100" t="s">
        <v>561</v>
      </c>
      <c r="D406" s="100">
        <v>13</v>
      </c>
      <c r="E406" s="100">
        <v>139</v>
      </c>
      <c r="F406" s="100">
        <v>1393</v>
      </c>
      <c r="G406" s="100" t="s">
        <v>744</v>
      </c>
    </row>
    <row r="407" spans="2:7">
      <c r="B407" s="105" t="s">
        <v>2178</v>
      </c>
      <c r="C407" s="100" t="s">
        <v>561</v>
      </c>
      <c r="D407" s="100">
        <v>13</v>
      </c>
      <c r="E407" s="100">
        <v>139</v>
      </c>
      <c r="F407" s="100">
        <v>1399</v>
      </c>
      <c r="G407" s="100" t="s">
        <v>745</v>
      </c>
    </row>
    <row r="408" spans="2:7">
      <c r="B408" s="105" t="s">
        <v>2178</v>
      </c>
      <c r="C408" s="100" t="s">
        <v>561</v>
      </c>
      <c r="D408" s="100">
        <v>14</v>
      </c>
      <c r="E408" s="100">
        <v>0</v>
      </c>
      <c r="F408" s="100">
        <v>0</v>
      </c>
      <c r="G408" s="100" t="s">
        <v>746</v>
      </c>
    </row>
    <row r="409" spans="2:7">
      <c r="B409" s="105" t="s">
        <v>2178</v>
      </c>
      <c r="C409" s="100" t="s">
        <v>561</v>
      </c>
      <c r="D409" s="100">
        <v>14</v>
      </c>
      <c r="E409" s="100">
        <v>140</v>
      </c>
      <c r="F409" s="100">
        <v>0</v>
      </c>
      <c r="G409" s="100" t="s">
        <v>747</v>
      </c>
    </row>
    <row r="410" spans="2:7">
      <c r="B410" s="105" t="s">
        <v>2178</v>
      </c>
      <c r="C410" s="100" t="s">
        <v>561</v>
      </c>
      <c r="D410" s="100">
        <v>14</v>
      </c>
      <c r="E410" s="100">
        <v>140</v>
      </c>
      <c r="F410" s="100">
        <v>1400</v>
      </c>
      <c r="G410" s="100" t="s">
        <v>388</v>
      </c>
    </row>
    <row r="411" spans="2:7">
      <c r="B411" s="105" t="s">
        <v>2178</v>
      </c>
      <c r="C411" s="100" t="s">
        <v>561</v>
      </c>
      <c r="D411" s="100">
        <v>14</v>
      </c>
      <c r="E411" s="100">
        <v>140</v>
      </c>
      <c r="F411" s="100">
        <v>1409</v>
      </c>
      <c r="G411" s="100" t="s">
        <v>389</v>
      </c>
    </row>
    <row r="412" spans="2:7">
      <c r="B412" s="105" t="s">
        <v>2178</v>
      </c>
      <c r="C412" s="100" t="s">
        <v>561</v>
      </c>
      <c r="D412" s="100">
        <v>14</v>
      </c>
      <c r="E412" s="100">
        <v>141</v>
      </c>
      <c r="F412" s="100">
        <v>0</v>
      </c>
      <c r="G412" s="100" t="s">
        <v>748</v>
      </c>
    </row>
    <row r="413" spans="2:7">
      <c r="B413" s="105" t="s">
        <v>2178</v>
      </c>
      <c r="C413" s="100" t="s">
        <v>561</v>
      </c>
      <c r="D413" s="100">
        <v>14</v>
      </c>
      <c r="E413" s="100">
        <v>141</v>
      </c>
      <c r="F413" s="100">
        <v>1411</v>
      </c>
      <c r="G413" s="100" t="s">
        <v>748</v>
      </c>
    </row>
    <row r="414" spans="2:7">
      <c r="B414" s="105" t="s">
        <v>2178</v>
      </c>
      <c r="C414" s="100" t="s">
        <v>561</v>
      </c>
      <c r="D414" s="100">
        <v>14</v>
      </c>
      <c r="E414" s="100">
        <v>142</v>
      </c>
      <c r="F414" s="100">
        <v>0</v>
      </c>
      <c r="G414" s="100" t="s">
        <v>749</v>
      </c>
    </row>
    <row r="415" spans="2:7">
      <c r="B415" s="105" t="s">
        <v>2178</v>
      </c>
      <c r="C415" s="100" t="s">
        <v>561</v>
      </c>
      <c r="D415" s="100">
        <v>14</v>
      </c>
      <c r="E415" s="100">
        <v>142</v>
      </c>
      <c r="F415" s="100">
        <v>1421</v>
      </c>
      <c r="G415" s="100" t="s">
        <v>750</v>
      </c>
    </row>
    <row r="416" spans="2:7">
      <c r="B416" s="105" t="s">
        <v>2178</v>
      </c>
      <c r="C416" s="100" t="s">
        <v>561</v>
      </c>
      <c r="D416" s="100">
        <v>14</v>
      </c>
      <c r="E416" s="100">
        <v>142</v>
      </c>
      <c r="F416" s="100">
        <v>1422</v>
      </c>
      <c r="G416" s="100" t="s">
        <v>751</v>
      </c>
    </row>
    <row r="417" spans="2:7">
      <c r="B417" s="105" t="s">
        <v>2178</v>
      </c>
      <c r="C417" s="100" t="s">
        <v>561</v>
      </c>
      <c r="D417" s="100">
        <v>14</v>
      </c>
      <c r="E417" s="100">
        <v>142</v>
      </c>
      <c r="F417" s="100">
        <v>1423</v>
      </c>
      <c r="G417" s="100" t="s">
        <v>752</v>
      </c>
    </row>
    <row r="418" spans="2:7">
      <c r="B418" s="105" t="s">
        <v>2178</v>
      </c>
      <c r="C418" s="100" t="s">
        <v>561</v>
      </c>
      <c r="D418" s="100">
        <v>14</v>
      </c>
      <c r="E418" s="100">
        <v>142</v>
      </c>
      <c r="F418" s="100">
        <v>1424</v>
      </c>
      <c r="G418" s="100" t="s">
        <v>753</v>
      </c>
    </row>
    <row r="419" spans="2:7">
      <c r="B419" s="105" t="s">
        <v>2178</v>
      </c>
      <c r="C419" s="100" t="s">
        <v>561</v>
      </c>
      <c r="D419" s="100">
        <v>14</v>
      </c>
      <c r="E419" s="100">
        <v>143</v>
      </c>
      <c r="F419" s="100">
        <v>0</v>
      </c>
      <c r="G419" s="100" t="s">
        <v>754</v>
      </c>
    </row>
    <row r="420" spans="2:7">
      <c r="B420" s="105" t="s">
        <v>2178</v>
      </c>
      <c r="C420" s="100" t="s">
        <v>561</v>
      </c>
      <c r="D420" s="100">
        <v>14</v>
      </c>
      <c r="E420" s="100">
        <v>143</v>
      </c>
      <c r="F420" s="100">
        <v>1431</v>
      </c>
      <c r="G420" s="100" t="s">
        <v>755</v>
      </c>
    </row>
    <row r="421" spans="2:7">
      <c r="B421" s="105" t="s">
        <v>2178</v>
      </c>
      <c r="C421" s="100" t="s">
        <v>561</v>
      </c>
      <c r="D421" s="100">
        <v>14</v>
      </c>
      <c r="E421" s="100">
        <v>143</v>
      </c>
      <c r="F421" s="100">
        <v>1432</v>
      </c>
      <c r="G421" s="100" t="s">
        <v>756</v>
      </c>
    </row>
    <row r="422" spans="2:7">
      <c r="B422" s="105" t="s">
        <v>2178</v>
      </c>
      <c r="C422" s="100" t="s">
        <v>561</v>
      </c>
      <c r="D422" s="100">
        <v>14</v>
      </c>
      <c r="E422" s="100">
        <v>143</v>
      </c>
      <c r="F422" s="100">
        <v>1433</v>
      </c>
      <c r="G422" s="100" t="s">
        <v>757</v>
      </c>
    </row>
    <row r="423" spans="2:7">
      <c r="B423" s="105" t="s">
        <v>2178</v>
      </c>
      <c r="C423" s="100" t="s">
        <v>561</v>
      </c>
      <c r="D423" s="100">
        <v>14</v>
      </c>
      <c r="E423" s="100">
        <v>144</v>
      </c>
      <c r="F423" s="100">
        <v>0</v>
      </c>
      <c r="G423" s="100" t="s">
        <v>758</v>
      </c>
    </row>
    <row r="424" spans="2:7">
      <c r="B424" s="105" t="s">
        <v>2178</v>
      </c>
      <c r="C424" s="100" t="s">
        <v>561</v>
      </c>
      <c r="D424" s="100">
        <v>14</v>
      </c>
      <c r="E424" s="100">
        <v>144</v>
      </c>
      <c r="F424" s="100">
        <v>1441</v>
      </c>
      <c r="G424" s="100" t="s">
        <v>759</v>
      </c>
    </row>
    <row r="425" spans="2:7">
      <c r="B425" s="105" t="s">
        <v>2178</v>
      </c>
      <c r="C425" s="100" t="s">
        <v>561</v>
      </c>
      <c r="D425" s="100">
        <v>14</v>
      </c>
      <c r="E425" s="100">
        <v>144</v>
      </c>
      <c r="F425" s="100">
        <v>1442</v>
      </c>
      <c r="G425" s="100" t="s">
        <v>760</v>
      </c>
    </row>
    <row r="426" spans="2:7">
      <c r="B426" s="105" t="s">
        <v>2178</v>
      </c>
      <c r="C426" s="100" t="s">
        <v>561</v>
      </c>
      <c r="D426" s="100">
        <v>14</v>
      </c>
      <c r="E426" s="100">
        <v>144</v>
      </c>
      <c r="F426" s="100">
        <v>1449</v>
      </c>
      <c r="G426" s="100" t="s">
        <v>761</v>
      </c>
    </row>
    <row r="427" spans="2:7">
      <c r="B427" s="105" t="s">
        <v>2178</v>
      </c>
      <c r="C427" s="100" t="s">
        <v>561</v>
      </c>
      <c r="D427" s="100">
        <v>14</v>
      </c>
      <c r="E427" s="100">
        <v>145</v>
      </c>
      <c r="F427" s="100">
        <v>0</v>
      </c>
      <c r="G427" s="100" t="s">
        <v>762</v>
      </c>
    </row>
    <row r="428" spans="2:7">
      <c r="B428" s="105" t="s">
        <v>2178</v>
      </c>
      <c r="C428" s="100" t="s">
        <v>561</v>
      </c>
      <c r="D428" s="100">
        <v>14</v>
      </c>
      <c r="E428" s="100">
        <v>145</v>
      </c>
      <c r="F428" s="100">
        <v>1451</v>
      </c>
      <c r="G428" s="100" t="s">
        <v>763</v>
      </c>
    </row>
    <row r="429" spans="2:7">
      <c r="B429" s="105" t="s">
        <v>2178</v>
      </c>
      <c r="C429" s="100" t="s">
        <v>561</v>
      </c>
      <c r="D429" s="100">
        <v>14</v>
      </c>
      <c r="E429" s="100">
        <v>145</v>
      </c>
      <c r="F429" s="100">
        <v>1452</v>
      </c>
      <c r="G429" s="100" t="s">
        <v>764</v>
      </c>
    </row>
    <row r="430" spans="2:7">
      <c r="B430" s="105" t="s">
        <v>2178</v>
      </c>
      <c r="C430" s="100" t="s">
        <v>561</v>
      </c>
      <c r="D430" s="100">
        <v>14</v>
      </c>
      <c r="E430" s="100">
        <v>145</v>
      </c>
      <c r="F430" s="100">
        <v>1453</v>
      </c>
      <c r="G430" s="100" t="s">
        <v>765</v>
      </c>
    </row>
    <row r="431" spans="2:7">
      <c r="B431" s="105" t="s">
        <v>2178</v>
      </c>
      <c r="C431" s="100" t="s">
        <v>561</v>
      </c>
      <c r="D431" s="100">
        <v>14</v>
      </c>
      <c r="E431" s="100">
        <v>145</v>
      </c>
      <c r="F431" s="100">
        <v>1454</v>
      </c>
      <c r="G431" s="100" t="s">
        <v>766</v>
      </c>
    </row>
    <row r="432" spans="2:7">
      <c r="B432" s="105" t="s">
        <v>2178</v>
      </c>
      <c r="C432" s="100" t="s">
        <v>561</v>
      </c>
      <c r="D432" s="100">
        <v>14</v>
      </c>
      <c r="E432" s="100">
        <v>149</v>
      </c>
      <c r="F432" s="100">
        <v>0</v>
      </c>
      <c r="G432" s="100" t="s">
        <v>767</v>
      </c>
    </row>
    <row r="433" spans="2:7">
      <c r="B433" s="105" t="s">
        <v>2178</v>
      </c>
      <c r="C433" s="100" t="s">
        <v>561</v>
      </c>
      <c r="D433" s="100">
        <v>14</v>
      </c>
      <c r="E433" s="100">
        <v>149</v>
      </c>
      <c r="F433" s="100">
        <v>1499</v>
      </c>
      <c r="G433" s="100" t="s">
        <v>767</v>
      </c>
    </row>
    <row r="434" spans="2:7">
      <c r="B434" s="105" t="s">
        <v>2178</v>
      </c>
      <c r="C434" s="100" t="s">
        <v>561</v>
      </c>
      <c r="D434" s="100">
        <v>15</v>
      </c>
      <c r="E434" s="100">
        <v>0</v>
      </c>
      <c r="F434" s="100">
        <v>0</v>
      </c>
      <c r="G434" s="100" t="s">
        <v>768</v>
      </c>
    </row>
    <row r="435" spans="2:7">
      <c r="B435" s="105" t="s">
        <v>2178</v>
      </c>
      <c r="C435" s="100" t="s">
        <v>561</v>
      </c>
      <c r="D435" s="100">
        <v>15</v>
      </c>
      <c r="E435" s="100">
        <v>150</v>
      </c>
      <c r="F435" s="100">
        <v>0</v>
      </c>
      <c r="G435" s="100" t="s">
        <v>769</v>
      </c>
    </row>
    <row r="436" spans="2:7">
      <c r="B436" s="105" t="s">
        <v>2178</v>
      </c>
      <c r="C436" s="100" t="s">
        <v>561</v>
      </c>
      <c r="D436" s="100">
        <v>15</v>
      </c>
      <c r="E436" s="100">
        <v>150</v>
      </c>
      <c r="F436" s="100">
        <v>1500</v>
      </c>
      <c r="G436" s="100" t="s">
        <v>388</v>
      </c>
    </row>
    <row r="437" spans="2:7">
      <c r="B437" s="105" t="s">
        <v>2178</v>
      </c>
      <c r="C437" s="100" t="s">
        <v>561</v>
      </c>
      <c r="D437" s="100">
        <v>15</v>
      </c>
      <c r="E437" s="100">
        <v>150</v>
      </c>
      <c r="F437" s="100">
        <v>1509</v>
      </c>
      <c r="G437" s="100" t="s">
        <v>389</v>
      </c>
    </row>
    <row r="438" spans="2:7">
      <c r="B438" s="105" t="s">
        <v>2178</v>
      </c>
      <c r="C438" s="100" t="s">
        <v>561</v>
      </c>
      <c r="D438" s="100">
        <v>15</v>
      </c>
      <c r="E438" s="100">
        <v>151</v>
      </c>
      <c r="F438" s="100">
        <v>0</v>
      </c>
      <c r="G438" s="100" t="s">
        <v>770</v>
      </c>
    </row>
    <row r="439" spans="2:7">
      <c r="B439" s="105" t="s">
        <v>2178</v>
      </c>
      <c r="C439" s="100" t="s">
        <v>561</v>
      </c>
      <c r="D439" s="100">
        <v>15</v>
      </c>
      <c r="E439" s="100">
        <v>151</v>
      </c>
      <c r="F439" s="100">
        <v>1511</v>
      </c>
      <c r="G439" s="100" t="s">
        <v>771</v>
      </c>
    </row>
    <row r="440" spans="2:7">
      <c r="B440" s="105" t="s">
        <v>2178</v>
      </c>
      <c r="C440" s="100" t="s">
        <v>561</v>
      </c>
      <c r="D440" s="100">
        <v>15</v>
      </c>
      <c r="E440" s="100">
        <v>151</v>
      </c>
      <c r="F440" s="100">
        <v>1512</v>
      </c>
      <c r="G440" s="100" t="s">
        <v>772</v>
      </c>
    </row>
    <row r="441" spans="2:7">
      <c r="B441" s="105" t="s">
        <v>2178</v>
      </c>
      <c r="C441" s="100" t="s">
        <v>561</v>
      </c>
      <c r="D441" s="100">
        <v>15</v>
      </c>
      <c r="E441" s="100">
        <v>151</v>
      </c>
      <c r="F441" s="100">
        <v>1513</v>
      </c>
      <c r="G441" s="100" t="s">
        <v>773</v>
      </c>
    </row>
    <row r="442" spans="2:7">
      <c r="B442" s="105" t="s">
        <v>2178</v>
      </c>
      <c r="C442" s="100" t="s">
        <v>561</v>
      </c>
      <c r="D442" s="100">
        <v>15</v>
      </c>
      <c r="E442" s="100">
        <v>152</v>
      </c>
      <c r="F442" s="100">
        <v>0</v>
      </c>
      <c r="G442" s="100" t="s">
        <v>774</v>
      </c>
    </row>
    <row r="443" spans="2:7">
      <c r="B443" s="105" t="s">
        <v>2178</v>
      </c>
      <c r="C443" s="100" t="s">
        <v>561</v>
      </c>
      <c r="D443" s="100">
        <v>15</v>
      </c>
      <c r="E443" s="100">
        <v>152</v>
      </c>
      <c r="F443" s="100">
        <v>1521</v>
      </c>
      <c r="G443" s="100" t="s">
        <v>774</v>
      </c>
    </row>
    <row r="444" spans="2:7">
      <c r="B444" s="105" t="s">
        <v>2178</v>
      </c>
      <c r="C444" s="100" t="s">
        <v>561</v>
      </c>
      <c r="D444" s="100">
        <v>15</v>
      </c>
      <c r="E444" s="100">
        <v>153</v>
      </c>
      <c r="F444" s="100">
        <v>0</v>
      </c>
      <c r="G444" s="100" t="s">
        <v>775</v>
      </c>
    </row>
    <row r="445" spans="2:7">
      <c r="B445" s="105" t="s">
        <v>2178</v>
      </c>
      <c r="C445" s="100" t="s">
        <v>561</v>
      </c>
      <c r="D445" s="100">
        <v>15</v>
      </c>
      <c r="E445" s="100">
        <v>153</v>
      </c>
      <c r="F445" s="100">
        <v>1531</v>
      </c>
      <c r="G445" s="100" t="s">
        <v>776</v>
      </c>
    </row>
    <row r="446" spans="2:7">
      <c r="B446" s="105" t="s">
        <v>2178</v>
      </c>
      <c r="C446" s="100" t="s">
        <v>561</v>
      </c>
      <c r="D446" s="100">
        <v>15</v>
      </c>
      <c r="E446" s="100">
        <v>153</v>
      </c>
      <c r="F446" s="100">
        <v>1532</v>
      </c>
      <c r="G446" s="100" t="s">
        <v>777</v>
      </c>
    </row>
    <row r="447" spans="2:7">
      <c r="B447" s="105" t="s">
        <v>2178</v>
      </c>
      <c r="C447" s="100" t="s">
        <v>561</v>
      </c>
      <c r="D447" s="100">
        <v>15</v>
      </c>
      <c r="E447" s="100">
        <v>159</v>
      </c>
      <c r="F447" s="100">
        <v>0</v>
      </c>
      <c r="G447" s="100" t="s">
        <v>778</v>
      </c>
    </row>
    <row r="448" spans="2:7">
      <c r="B448" s="105" t="s">
        <v>2178</v>
      </c>
      <c r="C448" s="100" t="s">
        <v>561</v>
      </c>
      <c r="D448" s="100">
        <v>15</v>
      </c>
      <c r="E448" s="100">
        <v>159</v>
      </c>
      <c r="F448" s="100">
        <v>1591</v>
      </c>
      <c r="G448" s="100" t="s">
        <v>778</v>
      </c>
    </row>
    <row r="449" spans="2:7">
      <c r="B449" s="105" t="s">
        <v>2178</v>
      </c>
      <c r="C449" s="100" t="s">
        <v>561</v>
      </c>
      <c r="D449" s="100">
        <v>16</v>
      </c>
      <c r="E449" s="100">
        <v>0</v>
      </c>
      <c r="F449" s="100">
        <v>0</v>
      </c>
      <c r="G449" s="100" t="s">
        <v>779</v>
      </c>
    </row>
    <row r="450" spans="2:7">
      <c r="B450" s="105" t="s">
        <v>2178</v>
      </c>
      <c r="C450" s="100" t="s">
        <v>561</v>
      </c>
      <c r="D450" s="100">
        <v>16</v>
      </c>
      <c r="E450" s="100">
        <v>160</v>
      </c>
      <c r="F450" s="100">
        <v>0</v>
      </c>
      <c r="G450" s="100" t="s">
        <v>780</v>
      </c>
    </row>
    <row r="451" spans="2:7">
      <c r="B451" s="105" t="s">
        <v>2178</v>
      </c>
      <c r="C451" s="100" t="s">
        <v>561</v>
      </c>
      <c r="D451" s="100">
        <v>16</v>
      </c>
      <c r="E451" s="100">
        <v>160</v>
      </c>
      <c r="F451" s="100">
        <v>1600</v>
      </c>
      <c r="G451" s="100" t="s">
        <v>388</v>
      </c>
    </row>
    <row r="452" spans="2:7">
      <c r="B452" s="105" t="s">
        <v>2178</v>
      </c>
      <c r="C452" s="100" t="s">
        <v>561</v>
      </c>
      <c r="D452" s="100">
        <v>16</v>
      </c>
      <c r="E452" s="100">
        <v>160</v>
      </c>
      <c r="F452" s="100">
        <v>1609</v>
      </c>
      <c r="G452" s="100" t="s">
        <v>389</v>
      </c>
    </row>
    <row r="453" spans="2:7">
      <c r="B453" s="105" t="s">
        <v>2178</v>
      </c>
      <c r="C453" s="100" t="s">
        <v>561</v>
      </c>
      <c r="D453" s="100">
        <v>16</v>
      </c>
      <c r="E453" s="100">
        <v>161</v>
      </c>
      <c r="F453" s="100">
        <v>0</v>
      </c>
      <c r="G453" s="100" t="s">
        <v>781</v>
      </c>
    </row>
    <row r="454" spans="2:7">
      <c r="B454" s="105" t="s">
        <v>2178</v>
      </c>
      <c r="C454" s="100" t="s">
        <v>561</v>
      </c>
      <c r="D454" s="100">
        <v>16</v>
      </c>
      <c r="E454" s="100">
        <v>161</v>
      </c>
      <c r="F454" s="100">
        <v>1611</v>
      </c>
      <c r="G454" s="100" t="s">
        <v>782</v>
      </c>
    </row>
    <row r="455" spans="2:7">
      <c r="B455" s="105" t="s">
        <v>2178</v>
      </c>
      <c r="C455" s="100" t="s">
        <v>561</v>
      </c>
      <c r="D455" s="100">
        <v>16</v>
      </c>
      <c r="E455" s="100">
        <v>161</v>
      </c>
      <c r="F455" s="100">
        <v>1612</v>
      </c>
      <c r="G455" s="100" t="s">
        <v>783</v>
      </c>
    </row>
    <row r="456" spans="2:7">
      <c r="B456" s="105" t="s">
        <v>2178</v>
      </c>
      <c r="C456" s="100" t="s">
        <v>561</v>
      </c>
      <c r="D456" s="100">
        <v>16</v>
      </c>
      <c r="E456" s="100">
        <v>161</v>
      </c>
      <c r="F456" s="100">
        <v>1619</v>
      </c>
      <c r="G456" s="100" t="s">
        <v>784</v>
      </c>
    </row>
    <row r="457" spans="2:7">
      <c r="B457" s="105" t="s">
        <v>2178</v>
      </c>
      <c r="C457" s="100" t="s">
        <v>561</v>
      </c>
      <c r="D457" s="100">
        <v>16</v>
      </c>
      <c r="E457" s="100">
        <v>162</v>
      </c>
      <c r="F457" s="100">
        <v>0</v>
      </c>
      <c r="G457" s="100" t="s">
        <v>785</v>
      </c>
    </row>
    <row r="458" spans="2:7">
      <c r="B458" s="105" t="s">
        <v>2178</v>
      </c>
      <c r="C458" s="100" t="s">
        <v>561</v>
      </c>
      <c r="D458" s="100">
        <v>16</v>
      </c>
      <c r="E458" s="100">
        <v>162</v>
      </c>
      <c r="F458" s="100">
        <v>1621</v>
      </c>
      <c r="G458" s="100" t="s">
        <v>786</v>
      </c>
    </row>
    <row r="459" spans="2:7">
      <c r="B459" s="105" t="s">
        <v>2178</v>
      </c>
      <c r="C459" s="100" t="s">
        <v>561</v>
      </c>
      <c r="D459" s="100">
        <v>16</v>
      </c>
      <c r="E459" s="100">
        <v>162</v>
      </c>
      <c r="F459" s="100">
        <v>1622</v>
      </c>
      <c r="G459" s="100" t="s">
        <v>787</v>
      </c>
    </row>
    <row r="460" spans="2:7">
      <c r="B460" s="105" t="s">
        <v>2178</v>
      </c>
      <c r="C460" s="100" t="s">
        <v>561</v>
      </c>
      <c r="D460" s="100">
        <v>16</v>
      </c>
      <c r="E460" s="100">
        <v>162</v>
      </c>
      <c r="F460" s="100">
        <v>1623</v>
      </c>
      <c r="G460" s="100" t="s">
        <v>788</v>
      </c>
    </row>
    <row r="461" spans="2:7">
      <c r="B461" s="105" t="s">
        <v>2178</v>
      </c>
      <c r="C461" s="100" t="s">
        <v>561</v>
      </c>
      <c r="D461" s="100">
        <v>16</v>
      </c>
      <c r="E461" s="100">
        <v>162</v>
      </c>
      <c r="F461" s="100">
        <v>1624</v>
      </c>
      <c r="G461" s="100" t="s">
        <v>789</v>
      </c>
    </row>
    <row r="462" spans="2:7">
      <c r="B462" s="105" t="s">
        <v>2178</v>
      </c>
      <c r="C462" s="100" t="s">
        <v>561</v>
      </c>
      <c r="D462" s="100">
        <v>16</v>
      </c>
      <c r="E462" s="100">
        <v>162</v>
      </c>
      <c r="F462" s="100">
        <v>1629</v>
      </c>
      <c r="G462" s="100" t="s">
        <v>790</v>
      </c>
    </row>
    <row r="463" spans="2:7">
      <c r="B463" s="105" t="s">
        <v>2178</v>
      </c>
      <c r="C463" s="100" t="s">
        <v>561</v>
      </c>
      <c r="D463" s="100">
        <v>16</v>
      </c>
      <c r="E463" s="100">
        <v>163</v>
      </c>
      <c r="F463" s="100">
        <v>0</v>
      </c>
      <c r="G463" s="100" t="s">
        <v>791</v>
      </c>
    </row>
    <row r="464" spans="2:7">
      <c r="B464" s="105" t="s">
        <v>2178</v>
      </c>
      <c r="C464" s="100" t="s">
        <v>561</v>
      </c>
      <c r="D464" s="100">
        <v>16</v>
      </c>
      <c r="E464" s="100">
        <v>163</v>
      </c>
      <c r="F464" s="100">
        <v>1631</v>
      </c>
      <c r="G464" s="100" t="s">
        <v>792</v>
      </c>
    </row>
    <row r="465" spans="2:7">
      <c r="B465" s="105" t="s">
        <v>2178</v>
      </c>
      <c r="C465" s="100" t="s">
        <v>561</v>
      </c>
      <c r="D465" s="100">
        <v>16</v>
      </c>
      <c r="E465" s="100">
        <v>163</v>
      </c>
      <c r="F465" s="100">
        <v>1632</v>
      </c>
      <c r="G465" s="100" t="s">
        <v>793</v>
      </c>
    </row>
    <row r="466" spans="2:7">
      <c r="B466" s="105" t="s">
        <v>2178</v>
      </c>
      <c r="C466" s="100" t="s">
        <v>561</v>
      </c>
      <c r="D466" s="100">
        <v>16</v>
      </c>
      <c r="E466" s="100">
        <v>163</v>
      </c>
      <c r="F466" s="100">
        <v>1633</v>
      </c>
      <c r="G466" s="100" t="s">
        <v>794</v>
      </c>
    </row>
    <row r="467" spans="2:7">
      <c r="B467" s="105" t="s">
        <v>2178</v>
      </c>
      <c r="C467" s="100" t="s">
        <v>561</v>
      </c>
      <c r="D467" s="100">
        <v>16</v>
      </c>
      <c r="E467" s="100">
        <v>163</v>
      </c>
      <c r="F467" s="100">
        <v>1634</v>
      </c>
      <c r="G467" s="100" t="s">
        <v>795</v>
      </c>
    </row>
    <row r="468" spans="2:7">
      <c r="B468" s="105" t="s">
        <v>2178</v>
      </c>
      <c r="C468" s="100" t="s">
        <v>561</v>
      </c>
      <c r="D468" s="100">
        <v>16</v>
      </c>
      <c r="E468" s="100">
        <v>163</v>
      </c>
      <c r="F468" s="100">
        <v>1635</v>
      </c>
      <c r="G468" s="100" t="s">
        <v>796</v>
      </c>
    </row>
    <row r="469" spans="2:7">
      <c r="B469" s="105" t="s">
        <v>2178</v>
      </c>
      <c r="C469" s="100" t="s">
        <v>561</v>
      </c>
      <c r="D469" s="100">
        <v>16</v>
      </c>
      <c r="E469" s="100">
        <v>163</v>
      </c>
      <c r="F469" s="100">
        <v>1636</v>
      </c>
      <c r="G469" s="100" t="s">
        <v>797</v>
      </c>
    </row>
    <row r="470" spans="2:7">
      <c r="B470" s="105" t="s">
        <v>2178</v>
      </c>
      <c r="C470" s="100" t="s">
        <v>561</v>
      </c>
      <c r="D470" s="100">
        <v>16</v>
      </c>
      <c r="E470" s="100">
        <v>163</v>
      </c>
      <c r="F470" s="100">
        <v>1639</v>
      </c>
      <c r="G470" s="100" t="s">
        <v>798</v>
      </c>
    </row>
    <row r="471" spans="2:7">
      <c r="B471" s="105" t="s">
        <v>2178</v>
      </c>
      <c r="C471" s="100" t="s">
        <v>561</v>
      </c>
      <c r="D471" s="100">
        <v>16</v>
      </c>
      <c r="E471" s="100">
        <v>164</v>
      </c>
      <c r="F471" s="100">
        <v>0</v>
      </c>
      <c r="G471" s="100" t="s">
        <v>799</v>
      </c>
    </row>
    <row r="472" spans="2:7">
      <c r="B472" s="105" t="s">
        <v>2178</v>
      </c>
      <c r="C472" s="100" t="s">
        <v>561</v>
      </c>
      <c r="D472" s="100">
        <v>16</v>
      </c>
      <c r="E472" s="100">
        <v>164</v>
      </c>
      <c r="F472" s="100">
        <v>1641</v>
      </c>
      <c r="G472" s="100" t="s">
        <v>800</v>
      </c>
    </row>
    <row r="473" spans="2:7">
      <c r="B473" s="105" t="s">
        <v>2178</v>
      </c>
      <c r="C473" s="100" t="s">
        <v>561</v>
      </c>
      <c r="D473" s="100">
        <v>16</v>
      </c>
      <c r="E473" s="100">
        <v>164</v>
      </c>
      <c r="F473" s="100">
        <v>1642</v>
      </c>
      <c r="G473" s="100" t="s">
        <v>801</v>
      </c>
    </row>
    <row r="474" spans="2:7">
      <c r="B474" s="105" t="s">
        <v>2178</v>
      </c>
      <c r="C474" s="100" t="s">
        <v>561</v>
      </c>
      <c r="D474" s="100">
        <v>16</v>
      </c>
      <c r="E474" s="100">
        <v>164</v>
      </c>
      <c r="F474" s="100">
        <v>1643</v>
      </c>
      <c r="G474" s="100" t="s">
        <v>802</v>
      </c>
    </row>
    <row r="475" spans="2:7">
      <c r="B475" s="105" t="s">
        <v>2178</v>
      </c>
      <c r="C475" s="100" t="s">
        <v>561</v>
      </c>
      <c r="D475" s="100">
        <v>16</v>
      </c>
      <c r="E475" s="100">
        <v>164</v>
      </c>
      <c r="F475" s="100">
        <v>1644</v>
      </c>
      <c r="G475" s="100" t="s">
        <v>803</v>
      </c>
    </row>
    <row r="476" spans="2:7">
      <c r="B476" s="105" t="s">
        <v>2178</v>
      </c>
      <c r="C476" s="100" t="s">
        <v>561</v>
      </c>
      <c r="D476" s="100">
        <v>16</v>
      </c>
      <c r="E476" s="100">
        <v>164</v>
      </c>
      <c r="F476" s="100">
        <v>1645</v>
      </c>
      <c r="G476" s="100" t="s">
        <v>804</v>
      </c>
    </row>
    <row r="477" spans="2:7">
      <c r="B477" s="105" t="s">
        <v>2178</v>
      </c>
      <c r="C477" s="100" t="s">
        <v>561</v>
      </c>
      <c r="D477" s="100">
        <v>16</v>
      </c>
      <c r="E477" s="100">
        <v>164</v>
      </c>
      <c r="F477" s="100">
        <v>1646</v>
      </c>
      <c r="G477" s="100" t="s">
        <v>805</v>
      </c>
    </row>
    <row r="478" spans="2:7">
      <c r="B478" s="105" t="s">
        <v>2178</v>
      </c>
      <c r="C478" s="100" t="s">
        <v>561</v>
      </c>
      <c r="D478" s="100">
        <v>16</v>
      </c>
      <c r="E478" s="100">
        <v>164</v>
      </c>
      <c r="F478" s="100">
        <v>1647</v>
      </c>
      <c r="G478" s="100" t="s">
        <v>806</v>
      </c>
    </row>
    <row r="479" spans="2:7">
      <c r="B479" s="105" t="s">
        <v>2178</v>
      </c>
      <c r="C479" s="100" t="s">
        <v>561</v>
      </c>
      <c r="D479" s="100">
        <v>16</v>
      </c>
      <c r="E479" s="100">
        <v>165</v>
      </c>
      <c r="F479" s="100">
        <v>0</v>
      </c>
      <c r="G479" s="100" t="s">
        <v>807</v>
      </c>
    </row>
    <row r="480" spans="2:7">
      <c r="B480" s="105" t="s">
        <v>2178</v>
      </c>
      <c r="C480" s="100" t="s">
        <v>561</v>
      </c>
      <c r="D480" s="100">
        <v>16</v>
      </c>
      <c r="E480" s="100">
        <v>165</v>
      </c>
      <c r="F480" s="100">
        <v>1651</v>
      </c>
      <c r="G480" s="100" t="s">
        <v>808</v>
      </c>
    </row>
    <row r="481" spans="2:7">
      <c r="B481" s="105" t="s">
        <v>2178</v>
      </c>
      <c r="C481" s="100" t="s">
        <v>561</v>
      </c>
      <c r="D481" s="100">
        <v>16</v>
      </c>
      <c r="E481" s="100">
        <v>165</v>
      </c>
      <c r="F481" s="100">
        <v>1652</v>
      </c>
      <c r="G481" s="100" t="s">
        <v>809</v>
      </c>
    </row>
    <row r="482" spans="2:7">
      <c r="B482" s="105" t="s">
        <v>2178</v>
      </c>
      <c r="C482" s="100" t="s">
        <v>561</v>
      </c>
      <c r="D482" s="100">
        <v>16</v>
      </c>
      <c r="E482" s="100">
        <v>165</v>
      </c>
      <c r="F482" s="100">
        <v>1653</v>
      </c>
      <c r="G482" s="100" t="s">
        <v>810</v>
      </c>
    </row>
    <row r="483" spans="2:7">
      <c r="B483" s="105" t="s">
        <v>2178</v>
      </c>
      <c r="C483" s="100" t="s">
        <v>561</v>
      </c>
      <c r="D483" s="100">
        <v>16</v>
      </c>
      <c r="E483" s="100">
        <v>165</v>
      </c>
      <c r="F483" s="100">
        <v>1654</v>
      </c>
      <c r="G483" s="100" t="s">
        <v>811</v>
      </c>
    </row>
    <row r="484" spans="2:7">
      <c r="B484" s="105" t="s">
        <v>2178</v>
      </c>
      <c r="C484" s="100" t="s">
        <v>561</v>
      </c>
      <c r="D484" s="100">
        <v>16</v>
      </c>
      <c r="E484" s="100">
        <v>165</v>
      </c>
      <c r="F484" s="100">
        <v>1655</v>
      </c>
      <c r="G484" s="100" t="s">
        <v>812</v>
      </c>
    </row>
    <row r="485" spans="2:7">
      <c r="B485" s="105" t="s">
        <v>2178</v>
      </c>
      <c r="C485" s="100" t="s">
        <v>561</v>
      </c>
      <c r="D485" s="100">
        <v>16</v>
      </c>
      <c r="E485" s="100">
        <v>166</v>
      </c>
      <c r="F485" s="100">
        <v>0</v>
      </c>
      <c r="G485" s="100" t="s">
        <v>813</v>
      </c>
    </row>
    <row r="486" spans="2:7">
      <c r="B486" s="105" t="s">
        <v>2178</v>
      </c>
      <c r="C486" s="100" t="s">
        <v>561</v>
      </c>
      <c r="D486" s="100">
        <v>16</v>
      </c>
      <c r="E486" s="100">
        <v>166</v>
      </c>
      <c r="F486" s="100">
        <v>1661</v>
      </c>
      <c r="G486" s="100" t="s">
        <v>814</v>
      </c>
    </row>
    <row r="487" spans="2:7">
      <c r="B487" s="105" t="s">
        <v>2178</v>
      </c>
      <c r="C487" s="100" t="s">
        <v>561</v>
      </c>
      <c r="D487" s="100">
        <v>16</v>
      </c>
      <c r="E487" s="100">
        <v>166</v>
      </c>
      <c r="F487" s="100">
        <v>1662</v>
      </c>
      <c r="G487" s="100" t="s">
        <v>815</v>
      </c>
    </row>
    <row r="488" spans="2:7">
      <c r="B488" s="105" t="s">
        <v>2178</v>
      </c>
      <c r="C488" s="100" t="s">
        <v>561</v>
      </c>
      <c r="D488" s="100">
        <v>16</v>
      </c>
      <c r="E488" s="100">
        <v>166</v>
      </c>
      <c r="F488" s="100">
        <v>1669</v>
      </c>
      <c r="G488" s="100" t="s">
        <v>816</v>
      </c>
    </row>
    <row r="489" spans="2:7">
      <c r="B489" s="105" t="s">
        <v>2178</v>
      </c>
      <c r="C489" s="100" t="s">
        <v>561</v>
      </c>
      <c r="D489" s="100">
        <v>16</v>
      </c>
      <c r="E489" s="100">
        <v>169</v>
      </c>
      <c r="F489" s="100">
        <v>0</v>
      </c>
      <c r="G489" s="100" t="s">
        <v>817</v>
      </c>
    </row>
    <row r="490" spans="2:7">
      <c r="B490" s="105" t="s">
        <v>2178</v>
      </c>
      <c r="C490" s="100" t="s">
        <v>561</v>
      </c>
      <c r="D490" s="100">
        <v>16</v>
      </c>
      <c r="E490" s="100">
        <v>169</v>
      </c>
      <c r="F490" s="100">
        <v>1691</v>
      </c>
      <c r="G490" s="100" t="s">
        <v>818</v>
      </c>
    </row>
    <row r="491" spans="2:7">
      <c r="B491" s="105" t="s">
        <v>2178</v>
      </c>
      <c r="C491" s="100" t="s">
        <v>561</v>
      </c>
      <c r="D491" s="100">
        <v>16</v>
      </c>
      <c r="E491" s="100">
        <v>169</v>
      </c>
      <c r="F491" s="100">
        <v>1692</v>
      </c>
      <c r="G491" s="100" t="s">
        <v>819</v>
      </c>
    </row>
    <row r="492" spans="2:7">
      <c r="B492" s="105" t="s">
        <v>2178</v>
      </c>
      <c r="C492" s="100" t="s">
        <v>561</v>
      </c>
      <c r="D492" s="100">
        <v>16</v>
      </c>
      <c r="E492" s="100">
        <v>169</v>
      </c>
      <c r="F492" s="100">
        <v>1693</v>
      </c>
      <c r="G492" s="100" t="s">
        <v>820</v>
      </c>
    </row>
    <row r="493" spans="2:7">
      <c r="B493" s="105" t="s">
        <v>2178</v>
      </c>
      <c r="C493" s="100" t="s">
        <v>561</v>
      </c>
      <c r="D493" s="100">
        <v>16</v>
      </c>
      <c r="E493" s="100">
        <v>169</v>
      </c>
      <c r="F493" s="100">
        <v>1694</v>
      </c>
      <c r="G493" s="100" t="s">
        <v>821</v>
      </c>
    </row>
    <row r="494" spans="2:7">
      <c r="B494" s="105" t="s">
        <v>2178</v>
      </c>
      <c r="C494" s="100" t="s">
        <v>561</v>
      </c>
      <c r="D494" s="100">
        <v>16</v>
      </c>
      <c r="E494" s="100">
        <v>169</v>
      </c>
      <c r="F494" s="100">
        <v>1695</v>
      </c>
      <c r="G494" s="100" t="s">
        <v>822</v>
      </c>
    </row>
    <row r="495" spans="2:7">
      <c r="B495" s="105" t="s">
        <v>2178</v>
      </c>
      <c r="C495" s="100" t="s">
        <v>561</v>
      </c>
      <c r="D495" s="100">
        <v>16</v>
      </c>
      <c r="E495" s="100">
        <v>169</v>
      </c>
      <c r="F495" s="100">
        <v>1696</v>
      </c>
      <c r="G495" s="100" t="s">
        <v>823</v>
      </c>
    </row>
    <row r="496" spans="2:7">
      <c r="B496" s="105" t="s">
        <v>2178</v>
      </c>
      <c r="C496" s="100" t="s">
        <v>561</v>
      </c>
      <c r="D496" s="100">
        <v>16</v>
      </c>
      <c r="E496" s="100">
        <v>169</v>
      </c>
      <c r="F496" s="100">
        <v>1697</v>
      </c>
      <c r="G496" s="100" t="s">
        <v>824</v>
      </c>
    </row>
    <row r="497" spans="2:7">
      <c r="B497" s="105" t="s">
        <v>2178</v>
      </c>
      <c r="C497" s="100" t="s">
        <v>561</v>
      </c>
      <c r="D497" s="100">
        <v>16</v>
      </c>
      <c r="E497" s="100">
        <v>169</v>
      </c>
      <c r="F497" s="100">
        <v>1699</v>
      </c>
      <c r="G497" s="100" t="s">
        <v>825</v>
      </c>
    </row>
    <row r="498" spans="2:7">
      <c r="B498" s="105" t="s">
        <v>2178</v>
      </c>
      <c r="C498" s="100" t="s">
        <v>561</v>
      </c>
      <c r="D498" s="100">
        <v>17</v>
      </c>
      <c r="E498" s="100">
        <v>0</v>
      </c>
      <c r="F498" s="100">
        <v>0</v>
      </c>
      <c r="G498" s="100" t="s">
        <v>826</v>
      </c>
    </row>
    <row r="499" spans="2:7">
      <c r="B499" s="105" t="s">
        <v>2178</v>
      </c>
      <c r="C499" s="100" t="s">
        <v>561</v>
      </c>
      <c r="D499" s="100">
        <v>17</v>
      </c>
      <c r="E499" s="100">
        <v>170</v>
      </c>
      <c r="F499" s="100">
        <v>0</v>
      </c>
      <c r="G499" s="100" t="s">
        <v>827</v>
      </c>
    </row>
    <row r="500" spans="2:7">
      <c r="B500" s="105" t="s">
        <v>2178</v>
      </c>
      <c r="C500" s="100" t="s">
        <v>561</v>
      </c>
      <c r="D500" s="100">
        <v>17</v>
      </c>
      <c r="E500" s="100">
        <v>170</v>
      </c>
      <c r="F500" s="100">
        <v>1700</v>
      </c>
      <c r="G500" s="100" t="s">
        <v>388</v>
      </c>
    </row>
    <row r="501" spans="2:7">
      <c r="B501" s="105" t="s">
        <v>2178</v>
      </c>
      <c r="C501" s="100" t="s">
        <v>561</v>
      </c>
      <c r="D501" s="100">
        <v>17</v>
      </c>
      <c r="E501" s="100">
        <v>170</v>
      </c>
      <c r="F501" s="100">
        <v>1709</v>
      </c>
      <c r="G501" s="100" t="s">
        <v>389</v>
      </c>
    </row>
    <row r="502" spans="2:7">
      <c r="B502" s="105" t="s">
        <v>2178</v>
      </c>
      <c r="C502" s="100" t="s">
        <v>561</v>
      </c>
      <c r="D502" s="100">
        <v>17</v>
      </c>
      <c r="E502" s="100">
        <v>171</v>
      </c>
      <c r="F502" s="100">
        <v>0</v>
      </c>
      <c r="G502" s="100" t="s">
        <v>828</v>
      </c>
    </row>
    <row r="503" spans="2:7">
      <c r="B503" s="105" t="s">
        <v>2178</v>
      </c>
      <c r="C503" s="100" t="s">
        <v>561</v>
      </c>
      <c r="D503" s="100">
        <v>17</v>
      </c>
      <c r="E503" s="100">
        <v>171</v>
      </c>
      <c r="F503" s="100">
        <v>1711</v>
      </c>
      <c r="G503" s="100" t="s">
        <v>828</v>
      </c>
    </row>
    <row r="504" spans="2:7">
      <c r="B504" s="105" t="s">
        <v>2178</v>
      </c>
      <c r="C504" s="100" t="s">
        <v>561</v>
      </c>
      <c r="D504" s="100">
        <v>17</v>
      </c>
      <c r="E504" s="100">
        <v>172</v>
      </c>
      <c r="F504" s="100">
        <v>0</v>
      </c>
      <c r="G504" s="100" t="s">
        <v>829</v>
      </c>
    </row>
    <row r="505" spans="2:7">
      <c r="B505" s="105" t="s">
        <v>2178</v>
      </c>
      <c r="C505" s="100" t="s">
        <v>561</v>
      </c>
      <c r="D505" s="100">
        <v>17</v>
      </c>
      <c r="E505" s="100">
        <v>172</v>
      </c>
      <c r="F505" s="100">
        <v>1721</v>
      </c>
      <c r="G505" s="100" t="s">
        <v>829</v>
      </c>
    </row>
    <row r="506" spans="2:7">
      <c r="B506" s="105" t="s">
        <v>2178</v>
      </c>
      <c r="C506" s="100" t="s">
        <v>561</v>
      </c>
      <c r="D506" s="100">
        <v>17</v>
      </c>
      <c r="E506" s="100">
        <v>173</v>
      </c>
      <c r="F506" s="100">
        <v>0</v>
      </c>
      <c r="G506" s="100" t="s">
        <v>830</v>
      </c>
    </row>
    <row r="507" spans="2:7">
      <c r="B507" s="105" t="s">
        <v>2178</v>
      </c>
      <c r="C507" s="100" t="s">
        <v>561</v>
      </c>
      <c r="D507" s="100">
        <v>17</v>
      </c>
      <c r="E507" s="100">
        <v>173</v>
      </c>
      <c r="F507" s="100">
        <v>1731</v>
      </c>
      <c r="G507" s="100" t="s">
        <v>830</v>
      </c>
    </row>
    <row r="508" spans="2:7">
      <c r="B508" s="105" t="s">
        <v>2178</v>
      </c>
      <c r="C508" s="100" t="s">
        <v>561</v>
      </c>
      <c r="D508" s="100">
        <v>17</v>
      </c>
      <c r="E508" s="100">
        <v>174</v>
      </c>
      <c r="F508" s="100">
        <v>0</v>
      </c>
      <c r="G508" s="100" t="s">
        <v>831</v>
      </c>
    </row>
    <row r="509" spans="2:7">
      <c r="B509" s="105" t="s">
        <v>2178</v>
      </c>
      <c r="C509" s="100" t="s">
        <v>561</v>
      </c>
      <c r="D509" s="100">
        <v>17</v>
      </c>
      <c r="E509" s="100">
        <v>174</v>
      </c>
      <c r="F509" s="100">
        <v>1741</v>
      </c>
      <c r="G509" s="100" t="s">
        <v>831</v>
      </c>
    </row>
    <row r="510" spans="2:7">
      <c r="B510" s="105" t="s">
        <v>2178</v>
      </c>
      <c r="C510" s="100" t="s">
        <v>561</v>
      </c>
      <c r="D510" s="100">
        <v>17</v>
      </c>
      <c r="E510" s="100">
        <v>179</v>
      </c>
      <c r="F510" s="100">
        <v>0</v>
      </c>
      <c r="G510" s="100" t="s">
        <v>832</v>
      </c>
    </row>
    <row r="511" spans="2:7">
      <c r="B511" s="105" t="s">
        <v>2178</v>
      </c>
      <c r="C511" s="100" t="s">
        <v>561</v>
      </c>
      <c r="D511" s="100">
        <v>17</v>
      </c>
      <c r="E511" s="100">
        <v>179</v>
      </c>
      <c r="F511" s="100">
        <v>1799</v>
      </c>
      <c r="G511" s="100" t="s">
        <v>832</v>
      </c>
    </row>
    <row r="512" spans="2:7">
      <c r="B512" s="105" t="s">
        <v>2178</v>
      </c>
      <c r="C512" s="100" t="s">
        <v>561</v>
      </c>
      <c r="D512" s="100">
        <v>18</v>
      </c>
      <c r="E512" s="100">
        <v>0</v>
      </c>
      <c r="F512" s="100">
        <v>0</v>
      </c>
      <c r="G512" s="100" t="s">
        <v>833</v>
      </c>
    </row>
    <row r="513" spans="2:7">
      <c r="B513" s="105" t="s">
        <v>2178</v>
      </c>
      <c r="C513" s="100" t="s">
        <v>561</v>
      </c>
      <c r="D513" s="100">
        <v>18</v>
      </c>
      <c r="E513" s="100">
        <v>180</v>
      </c>
      <c r="F513" s="100">
        <v>0</v>
      </c>
      <c r="G513" s="100" t="s">
        <v>834</v>
      </c>
    </row>
    <row r="514" spans="2:7">
      <c r="B514" s="105" t="s">
        <v>2178</v>
      </c>
      <c r="C514" s="100" t="s">
        <v>561</v>
      </c>
      <c r="D514" s="100">
        <v>18</v>
      </c>
      <c r="E514" s="100">
        <v>180</v>
      </c>
      <c r="F514" s="100">
        <v>1800</v>
      </c>
      <c r="G514" s="100" t="s">
        <v>388</v>
      </c>
    </row>
    <row r="515" spans="2:7">
      <c r="B515" s="105" t="s">
        <v>2178</v>
      </c>
      <c r="C515" s="100" t="s">
        <v>561</v>
      </c>
      <c r="D515" s="100">
        <v>18</v>
      </c>
      <c r="E515" s="100">
        <v>180</v>
      </c>
      <c r="F515" s="100">
        <v>1809</v>
      </c>
      <c r="G515" s="100" t="s">
        <v>389</v>
      </c>
    </row>
    <row r="516" spans="2:7">
      <c r="B516" s="105" t="s">
        <v>2178</v>
      </c>
      <c r="C516" s="100" t="s">
        <v>561</v>
      </c>
      <c r="D516" s="100">
        <v>18</v>
      </c>
      <c r="E516" s="100">
        <v>181</v>
      </c>
      <c r="F516" s="100">
        <v>0</v>
      </c>
      <c r="G516" s="100" t="s">
        <v>835</v>
      </c>
    </row>
    <row r="517" spans="2:7">
      <c r="B517" s="105" t="s">
        <v>2178</v>
      </c>
      <c r="C517" s="100" t="s">
        <v>561</v>
      </c>
      <c r="D517" s="100">
        <v>18</v>
      </c>
      <c r="E517" s="100">
        <v>181</v>
      </c>
      <c r="F517" s="100">
        <v>1811</v>
      </c>
      <c r="G517" s="100" t="s">
        <v>836</v>
      </c>
    </row>
    <row r="518" spans="2:7">
      <c r="B518" s="105" t="s">
        <v>2178</v>
      </c>
      <c r="C518" s="100" t="s">
        <v>561</v>
      </c>
      <c r="D518" s="100">
        <v>18</v>
      </c>
      <c r="E518" s="100">
        <v>181</v>
      </c>
      <c r="F518" s="100">
        <v>1812</v>
      </c>
      <c r="G518" s="100" t="s">
        <v>837</v>
      </c>
    </row>
    <row r="519" spans="2:7">
      <c r="B519" s="105" t="s">
        <v>2178</v>
      </c>
      <c r="C519" s="100" t="s">
        <v>561</v>
      </c>
      <c r="D519" s="100">
        <v>18</v>
      </c>
      <c r="E519" s="100">
        <v>181</v>
      </c>
      <c r="F519" s="100">
        <v>1813</v>
      </c>
      <c r="G519" s="100" t="s">
        <v>838</v>
      </c>
    </row>
    <row r="520" spans="2:7">
      <c r="B520" s="105" t="s">
        <v>2178</v>
      </c>
      <c r="C520" s="100" t="s">
        <v>561</v>
      </c>
      <c r="D520" s="100">
        <v>18</v>
      </c>
      <c r="E520" s="100">
        <v>181</v>
      </c>
      <c r="F520" s="100">
        <v>1814</v>
      </c>
      <c r="G520" s="100" t="s">
        <v>839</v>
      </c>
    </row>
    <row r="521" spans="2:7">
      <c r="B521" s="105" t="s">
        <v>2178</v>
      </c>
      <c r="C521" s="100" t="s">
        <v>561</v>
      </c>
      <c r="D521" s="100">
        <v>18</v>
      </c>
      <c r="E521" s="100">
        <v>181</v>
      </c>
      <c r="F521" s="100">
        <v>1815</v>
      </c>
      <c r="G521" s="100" t="s">
        <v>840</v>
      </c>
    </row>
    <row r="522" spans="2:7">
      <c r="B522" s="105" t="s">
        <v>2178</v>
      </c>
      <c r="C522" s="100" t="s">
        <v>561</v>
      </c>
      <c r="D522" s="100">
        <v>18</v>
      </c>
      <c r="E522" s="100">
        <v>182</v>
      </c>
      <c r="F522" s="100">
        <v>0</v>
      </c>
      <c r="G522" s="100" t="s">
        <v>841</v>
      </c>
    </row>
    <row r="523" spans="2:7">
      <c r="B523" s="105" t="s">
        <v>2178</v>
      </c>
      <c r="C523" s="100" t="s">
        <v>561</v>
      </c>
      <c r="D523" s="100">
        <v>18</v>
      </c>
      <c r="E523" s="100">
        <v>182</v>
      </c>
      <c r="F523" s="100">
        <v>1821</v>
      </c>
      <c r="G523" s="100" t="s">
        <v>842</v>
      </c>
    </row>
    <row r="524" spans="2:7">
      <c r="B524" s="105" t="s">
        <v>2178</v>
      </c>
      <c r="C524" s="100" t="s">
        <v>561</v>
      </c>
      <c r="D524" s="100">
        <v>18</v>
      </c>
      <c r="E524" s="100">
        <v>182</v>
      </c>
      <c r="F524" s="100">
        <v>1822</v>
      </c>
      <c r="G524" s="100" t="s">
        <v>843</v>
      </c>
    </row>
    <row r="525" spans="2:7">
      <c r="B525" s="105" t="s">
        <v>2178</v>
      </c>
      <c r="C525" s="100" t="s">
        <v>561</v>
      </c>
      <c r="D525" s="100">
        <v>18</v>
      </c>
      <c r="E525" s="100">
        <v>182</v>
      </c>
      <c r="F525" s="100">
        <v>1823</v>
      </c>
      <c r="G525" s="100" t="s">
        <v>844</v>
      </c>
    </row>
    <row r="526" spans="2:7">
      <c r="B526" s="105" t="s">
        <v>2178</v>
      </c>
      <c r="C526" s="100" t="s">
        <v>561</v>
      </c>
      <c r="D526" s="100">
        <v>18</v>
      </c>
      <c r="E526" s="100">
        <v>182</v>
      </c>
      <c r="F526" s="100">
        <v>1824</v>
      </c>
      <c r="G526" s="100" t="s">
        <v>845</v>
      </c>
    </row>
    <row r="527" spans="2:7">
      <c r="B527" s="105" t="s">
        <v>2178</v>
      </c>
      <c r="C527" s="100" t="s">
        <v>561</v>
      </c>
      <c r="D527" s="100">
        <v>18</v>
      </c>
      <c r="E527" s="100">
        <v>182</v>
      </c>
      <c r="F527" s="100">
        <v>1825</v>
      </c>
      <c r="G527" s="100" t="s">
        <v>846</v>
      </c>
    </row>
    <row r="528" spans="2:7">
      <c r="B528" s="105" t="s">
        <v>2178</v>
      </c>
      <c r="C528" s="100" t="s">
        <v>561</v>
      </c>
      <c r="D528" s="100">
        <v>18</v>
      </c>
      <c r="E528" s="100">
        <v>183</v>
      </c>
      <c r="F528" s="100">
        <v>0</v>
      </c>
      <c r="G528" s="100" t="s">
        <v>847</v>
      </c>
    </row>
    <row r="529" spans="2:7">
      <c r="B529" s="105" t="s">
        <v>2178</v>
      </c>
      <c r="C529" s="100" t="s">
        <v>561</v>
      </c>
      <c r="D529" s="100">
        <v>18</v>
      </c>
      <c r="E529" s="100">
        <v>183</v>
      </c>
      <c r="F529" s="100">
        <v>1831</v>
      </c>
      <c r="G529" s="100" t="s">
        <v>848</v>
      </c>
    </row>
    <row r="530" spans="2:7">
      <c r="B530" s="105" t="s">
        <v>2178</v>
      </c>
      <c r="C530" s="100" t="s">
        <v>561</v>
      </c>
      <c r="D530" s="100">
        <v>18</v>
      </c>
      <c r="E530" s="100">
        <v>183</v>
      </c>
      <c r="F530" s="100">
        <v>1832</v>
      </c>
      <c r="G530" s="100" t="s">
        <v>849</v>
      </c>
    </row>
    <row r="531" spans="2:7">
      <c r="B531" s="105" t="s">
        <v>2178</v>
      </c>
      <c r="C531" s="100" t="s">
        <v>561</v>
      </c>
      <c r="D531" s="100">
        <v>18</v>
      </c>
      <c r="E531" s="100">
        <v>183</v>
      </c>
      <c r="F531" s="100">
        <v>1833</v>
      </c>
      <c r="G531" s="100" t="s">
        <v>850</v>
      </c>
    </row>
    <row r="532" spans="2:7">
      <c r="B532" s="105" t="s">
        <v>2178</v>
      </c>
      <c r="C532" s="100" t="s">
        <v>561</v>
      </c>
      <c r="D532" s="100">
        <v>18</v>
      </c>
      <c r="E532" s="100">
        <v>183</v>
      </c>
      <c r="F532" s="100">
        <v>1834</v>
      </c>
      <c r="G532" s="100" t="s">
        <v>851</v>
      </c>
    </row>
    <row r="533" spans="2:7">
      <c r="B533" s="105" t="s">
        <v>2178</v>
      </c>
      <c r="C533" s="100" t="s">
        <v>561</v>
      </c>
      <c r="D533" s="100">
        <v>18</v>
      </c>
      <c r="E533" s="100">
        <v>184</v>
      </c>
      <c r="F533" s="100">
        <v>0</v>
      </c>
      <c r="G533" s="100" t="s">
        <v>852</v>
      </c>
    </row>
    <row r="534" spans="2:7">
      <c r="B534" s="105" t="s">
        <v>2178</v>
      </c>
      <c r="C534" s="100" t="s">
        <v>561</v>
      </c>
      <c r="D534" s="100">
        <v>18</v>
      </c>
      <c r="E534" s="100">
        <v>184</v>
      </c>
      <c r="F534" s="100">
        <v>1841</v>
      </c>
      <c r="G534" s="100" t="s">
        <v>853</v>
      </c>
    </row>
    <row r="535" spans="2:7">
      <c r="B535" s="105" t="s">
        <v>2178</v>
      </c>
      <c r="C535" s="100" t="s">
        <v>561</v>
      </c>
      <c r="D535" s="100">
        <v>18</v>
      </c>
      <c r="E535" s="100">
        <v>184</v>
      </c>
      <c r="F535" s="100">
        <v>1842</v>
      </c>
      <c r="G535" s="100" t="s">
        <v>854</v>
      </c>
    </row>
    <row r="536" spans="2:7">
      <c r="B536" s="105" t="s">
        <v>2178</v>
      </c>
      <c r="C536" s="100" t="s">
        <v>561</v>
      </c>
      <c r="D536" s="100">
        <v>18</v>
      </c>
      <c r="E536" s="100">
        <v>184</v>
      </c>
      <c r="F536" s="100">
        <v>1843</v>
      </c>
      <c r="G536" s="100" t="s">
        <v>855</v>
      </c>
    </row>
    <row r="537" spans="2:7">
      <c r="B537" s="105" t="s">
        <v>2178</v>
      </c>
      <c r="C537" s="100" t="s">
        <v>561</v>
      </c>
      <c r="D537" s="100">
        <v>18</v>
      </c>
      <c r="E537" s="100">
        <v>184</v>
      </c>
      <c r="F537" s="100">
        <v>1844</v>
      </c>
      <c r="G537" s="100" t="s">
        <v>856</v>
      </c>
    </row>
    <row r="538" spans="2:7">
      <c r="B538" s="105" t="s">
        <v>2178</v>
      </c>
      <c r="C538" s="100" t="s">
        <v>561</v>
      </c>
      <c r="D538" s="100">
        <v>18</v>
      </c>
      <c r="E538" s="100">
        <v>184</v>
      </c>
      <c r="F538" s="100">
        <v>1845</v>
      </c>
      <c r="G538" s="100" t="s">
        <v>857</v>
      </c>
    </row>
    <row r="539" spans="2:7">
      <c r="B539" s="105" t="s">
        <v>2178</v>
      </c>
      <c r="C539" s="100" t="s">
        <v>561</v>
      </c>
      <c r="D539" s="100">
        <v>18</v>
      </c>
      <c r="E539" s="100">
        <v>185</v>
      </c>
      <c r="F539" s="100">
        <v>0</v>
      </c>
      <c r="G539" s="100" t="s">
        <v>858</v>
      </c>
    </row>
    <row r="540" spans="2:7">
      <c r="B540" s="105" t="s">
        <v>2178</v>
      </c>
      <c r="C540" s="100" t="s">
        <v>561</v>
      </c>
      <c r="D540" s="100">
        <v>18</v>
      </c>
      <c r="E540" s="100">
        <v>185</v>
      </c>
      <c r="F540" s="100">
        <v>1851</v>
      </c>
      <c r="G540" s="100" t="s">
        <v>859</v>
      </c>
    </row>
    <row r="541" spans="2:7">
      <c r="B541" s="105" t="s">
        <v>2178</v>
      </c>
      <c r="C541" s="100" t="s">
        <v>561</v>
      </c>
      <c r="D541" s="100">
        <v>18</v>
      </c>
      <c r="E541" s="100">
        <v>185</v>
      </c>
      <c r="F541" s="100">
        <v>1852</v>
      </c>
      <c r="G541" s="100" t="s">
        <v>860</v>
      </c>
    </row>
    <row r="542" spans="2:7">
      <c r="B542" s="105" t="s">
        <v>2178</v>
      </c>
      <c r="C542" s="100" t="s">
        <v>561</v>
      </c>
      <c r="D542" s="100">
        <v>18</v>
      </c>
      <c r="E542" s="100">
        <v>189</v>
      </c>
      <c r="F542" s="100">
        <v>0</v>
      </c>
      <c r="G542" s="100" t="s">
        <v>861</v>
      </c>
    </row>
    <row r="543" spans="2:7">
      <c r="B543" s="105" t="s">
        <v>2178</v>
      </c>
      <c r="C543" s="100" t="s">
        <v>561</v>
      </c>
      <c r="D543" s="100">
        <v>18</v>
      </c>
      <c r="E543" s="100">
        <v>189</v>
      </c>
      <c r="F543" s="100">
        <v>1891</v>
      </c>
      <c r="G543" s="100" t="s">
        <v>862</v>
      </c>
    </row>
    <row r="544" spans="2:7">
      <c r="B544" s="105" t="s">
        <v>2178</v>
      </c>
      <c r="C544" s="100" t="s">
        <v>561</v>
      </c>
      <c r="D544" s="100">
        <v>18</v>
      </c>
      <c r="E544" s="100">
        <v>189</v>
      </c>
      <c r="F544" s="100">
        <v>1892</v>
      </c>
      <c r="G544" s="100" t="s">
        <v>863</v>
      </c>
    </row>
    <row r="545" spans="2:7">
      <c r="B545" s="105" t="s">
        <v>2178</v>
      </c>
      <c r="C545" s="100" t="s">
        <v>561</v>
      </c>
      <c r="D545" s="100">
        <v>18</v>
      </c>
      <c r="E545" s="100">
        <v>189</v>
      </c>
      <c r="F545" s="100">
        <v>1897</v>
      </c>
      <c r="G545" s="100" t="s">
        <v>864</v>
      </c>
    </row>
    <row r="546" spans="2:7">
      <c r="B546" s="105" t="s">
        <v>2178</v>
      </c>
      <c r="C546" s="100" t="s">
        <v>561</v>
      </c>
      <c r="D546" s="100">
        <v>18</v>
      </c>
      <c r="E546" s="100">
        <v>189</v>
      </c>
      <c r="F546" s="100">
        <v>1898</v>
      </c>
      <c r="G546" s="100" t="s">
        <v>865</v>
      </c>
    </row>
    <row r="547" spans="2:7">
      <c r="B547" s="105" t="s">
        <v>2178</v>
      </c>
      <c r="C547" s="100" t="s">
        <v>561</v>
      </c>
      <c r="D547" s="100">
        <v>19</v>
      </c>
      <c r="E547" s="100">
        <v>0</v>
      </c>
      <c r="F547" s="100">
        <v>0</v>
      </c>
      <c r="G547" s="100" t="s">
        <v>866</v>
      </c>
    </row>
    <row r="548" spans="2:7">
      <c r="B548" s="105" t="s">
        <v>2178</v>
      </c>
      <c r="C548" s="100" t="s">
        <v>561</v>
      </c>
      <c r="D548" s="100">
        <v>19</v>
      </c>
      <c r="E548" s="100">
        <v>190</v>
      </c>
      <c r="F548" s="100">
        <v>0</v>
      </c>
      <c r="G548" s="100" t="s">
        <v>867</v>
      </c>
    </row>
    <row r="549" spans="2:7">
      <c r="B549" s="105" t="s">
        <v>2178</v>
      </c>
      <c r="C549" s="100" t="s">
        <v>561</v>
      </c>
      <c r="D549" s="100">
        <v>19</v>
      </c>
      <c r="E549" s="100">
        <v>190</v>
      </c>
      <c r="F549" s="100">
        <v>1900</v>
      </c>
      <c r="G549" s="100" t="s">
        <v>388</v>
      </c>
    </row>
    <row r="550" spans="2:7">
      <c r="B550" s="105" t="s">
        <v>2178</v>
      </c>
      <c r="C550" s="100" t="s">
        <v>561</v>
      </c>
      <c r="D550" s="100">
        <v>19</v>
      </c>
      <c r="E550" s="100">
        <v>190</v>
      </c>
      <c r="F550" s="100">
        <v>1909</v>
      </c>
      <c r="G550" s="100" t="s">
        <v>389</v>
      </c>
    </row>
    <row r="551" spans="2:7">
      <c r="B551" s="105" t="s">
        <v>2178</v>
      </c>
      <c r="C551" s="100" t="s">
        <v>561</v>
      </c>
      <c r="D551" s="100">
        <v>19</v>
      </c>
      <c r="E551" s="100">
        <v>191</v>
      </c>
      <c r="F551" s="100">
        <v>0</v>
      </c>
      <c r="G551" s="100" t="s">
        <v>868</v>
      </c>
    </row>
    <row r="552" spans="2:7">
      <c r="B552" s="105" t="s">
        <v>2178</v>
      </c>
      <c r="C552" s="100" t="s">
        <v>561</v>
      </c>
      <c r="D552" s="100">
        <v>19</v>
      </c>
      <c r="E552" s="100">
        <v>191</v>
      </c>
      <c r="F552" s="100">
        <v>1911</v>
      </c>
      <c r="G552" s="100" t="s">
        <v>869</v>
      </c>
    </row>
    <row r="553" spans="2:7">
      <c r="B553" s="105" t="s">
        <v>2178</v>
      </c>
      <c r="C553" s="100" t="s">
        <v>561</v>
      </c>
      <c r="D553" s="100">
        <v>19</v>
      </c>
      <c r="E553" s="100">
        <v>191</v>
      </c>
      <c r="F553" s="100">
        <v>1919</v>
      </c>
      <c r="G553" s="100" t="s">
        <v>870</v>
      </c>
    </row>
    <row r="554" spans="2:7">
      <c r="B554" s="105" t="s">
        <v>2178</v>
      </c>
      <c r="C554" s="100" t="s">
        <v>561</v>
      </c>
      <c r="D554" s="100">
        <v>19</v>
      </c>
      <c r="E554" s="100">
        <v>192</v>
      </c>
      <c r="F554" s="100">
        <v>0</v>
      </c>
      <c r="G554" s="100" t="s">
        <v>871</v>
      </c>
    </row>
    <row r="555" spans="2:7">
      <c r="B555" s="105" t="s">
        <v>2178</v>
      </c>
      <c r="C555" s="100" t="s">
        <v>561</v>
      </c>
      <c r="D555" s="100">
        <v>19</v>
      </c>
      <c r="E555" s="100">
        <v>192</v>
      </c>
      <c r="F555" s="100">
        <v>1921</v>
      </c>
      <c r="G555" s="100" t="s">
        <v>872</v>
      </c>
    </row>
    <row r="556" spans="2:7">
      <c r="B556" s="105" t="s">
        <v>2178</v>
      </c>
      <c r="C556" s="100" t="s">
        <v>561</v>
      </c>
      <c r="D556" s="100">
        <v>19</v>
      </c>
      <c r="E556" s="100">
        <v>192</v>
      </c>
      <c r="F556" s="100">
        <v>1922</v>
      </c>
      <c r="G556" s="100" t="s">
        <v>873</v>
      </c>
    </row>
    <row r="557" spans="2:7">
      <c r="B557" s="105" t="s">
        <v>2178</v>
      </c>
      <c r="C557" s="100" t="s">
        <v>561</v>
      </c>
      <c r="D557" s="100">
        <v>19</v>
      </c>
      <c r="E557" s="100">
        <v>193</v>
      </c>
      <c r="F557" s="100">
        <v>0</v>
      </c>
      <c r="G557" s="100" t="s">
        <v>874</v>
      </c>
    </row>
    <row r="558" spans="2:7">
      <c r="B558" s="105" t="s">
        <v>2178</v>
      </c>
      <c r="C558" s="100" t="s">
        <v>561</v>
      </c>
      <c r="D558" s="100">
        <v>19</v>
      </c>
      <c r="E558" s="100">
        <v>193</v>
      </c>
      <c r="F558" s="100">
        <v>1931</v>
      </c>
      <c r="G558" s="100" t="s">
        <v>875</v>
      </c>
    </row>
    <row r="559" spans="2:7">
      <c r="B559" s="105" t="s">
        <v>2178</v>
      </c>
      <c r="C559" s="100" t="s">
        <v>561</v>
      </c>
      <c r="D559" s="100">
        <v>19</v>
      </c>
      <c r="E559" s="100">
        <v>193</v>
      </c>
      <c r="F559" s="100">
        <v>1932</v>
      </c>
      <c r="G559" s="100" t="s">
        <v>876</v>
      </c>
    </row>
    <row r="560" spans="2:7">
      <c r="B560" s="105" t="s">
        <v>2178</v>
      </c>
      <c r="C560" s="100" t="s">
        <v>561</v>
      </c>
      <c r="D560" s="100">
        <v>19</v>
      </c>
      <c r="E560" s="100">
        <v>193</v>
      </c>
      <c r="F560" s="100">
        <v>1933</v>
      </c>
      <c r="G560" s="100" t="s">
        <v>877</v>
      </c>
    </row>
    <row r="561" spans="2:7">
      <c r="B561" s="105" t="s">
        <v>2178</v>
      </c>
      <c r="C561" s="100" t="s">
        <v>561</v>
      </c>
      <c r="D561" s="100">
        <v>19</v>
      </c>
      <c r="E561" s="100">
        <v>199</v>
      </c>
      <c r="F561" s="100">
        <v>0</v>
      </c>
      <c r="G561" s="100" t="s">
        <v>878</v>
      </c>
    </row>
    <row r="562" spans="2:7">
      <c r="B562" s="105" t="s">
        <v>2178</v>
      </c>
      <c r="C562" s="100" t="s">
        <v>561</v>
      </c>
      <c r="D562" s="100">
        <v>19</v>
      </c>
      <c r="E562" s="100">
        <v>199</v>
      </c>
      <c r="F562" s="100">
        <v>1991</v>
      </c>
      <c r="G562" s="100" t="s">
        <v>879</v>
      </c>
    </row>
    <row r="563" spans="2:7">
      <c r="B563" s="105" t="s">
        <v>2178</v>
      </c>
      <c r="C563" s="100" t="s">
        <v>561</v>
      </c>
      <c r="D563" s="100">
        <v>19</v>
      </c>
      <c r="E563" s="100">
        <v>199</v>
      </c>
      <c r="F563" s="100">
        <v>1992</v>
      </c>
      <c r="G563" s="100" t="s">
        <v>880</v>
      </c>
    </row>
    <row r="564" spans="2:7">
      <c r="B564" s="105" t="s">
        <v>2178</v>
      </c>
      <c r="C564" s="100" t="s">
        <v>561</v>
      </c>
      <c r="D564" s="100">
        <v>19</v>
      </c>
      <c r="E564" s="100">
        <v>199</v>
      </c>
      <c r="F564" s="100">
        <v>1993</v>
      </c>
      <c r="G564" s="100" t="s">
        <v>881</v>
      </c>
    </row>
    <row r="565" spans="2:7">
      <c r="B565" s="105" t="s">
        <v>2178</v>
      </c>
      <c r="C565" s="100" t="s">
        <v>561</v>
      </c>
      <c r="D565" s="100">
        <v>19</v>
      </c>
      <c r="E565" s="100">
        <v>199</v>
      </c>
      <c r="F565" s="100">
        <v>1994</v>
      </c>
      <c r="G565" s="100" t="s">
        <v>882</v>
      </c>
    </row>
    <row r="566" spans="2:7">
      <c r="B566" s="105" t="s">
        <v>2178</v>
      </c>
      <c r="C566" s="100" t="s">
        <v>561</v>
      </c>
      <c r="D566" s="100">
        <v>19</v>
      </c>
      <c r="E566" s="100">
        <v>199</v>
      </c>
      <c r="F566" s="100">
        <v>1995</v>
      </c>
      <c r="G566" s="100" t="s">
        <v>883</v>
      </c>
    </row>
    <row r="567" spans="2:7">
      <c r="B567" s="105" t="s">
        <v>2178</v>
      </c>
      <c r="C567" s="100" t="s">
        <v>561</v>
      </c>
      <c r="D567" s="100">
        <v>19</v>
      </c>
      <c r="E567" s="100">
        <v>199</v>
      </c>
      <c r="F567" s="100">
        <v>1999</v>
      </c>
      <c r="G567" s="100" t="s">
        <v>884</v>
      </c>
    </row>
    <row r="568" spans="2:7">
      <c r="B568" s="105" t="s">
        <v>2178</v>
      </c>
      <c r="C568" s="100" t="s">
        <v>561</v>
      </c>
      <c r="D568" s="100">
        <v>20</v>
      </c>
      <c r="E568" s="100">
        <v>0</v>
      </c>
      <c r="F568" s="100">
        <v>0</v>
      </c>
      <c r="G568" s="100" t="s">
        <v>885</v>
      </c>
    </row>
    <row r="569" spans="2:7">
      <c r="B569" s="105" t="s">
        <v>2178</v>
      </c>
      <c r="C569" s="100" t="s">
        <v>561</v>
      </c>
      <c r="D569" s="100">
        <v>20</v>
      </c>
      <c r="E569" s="100">
        <v>200</v>
      </c>
      <c r="F569" s="100">
        <v>0</v>
      </c>
      <c r="G569" s="100" t="s">
        <v>886</v>
      </c>
    </row>
    <row r="570" spans="2:7">
      <c r="B570" s="105" t="s">
        <v>2178</v>
      </c>
      <c r="C570" s="100" t="s">
        <v>561</v>
      </c>
      <c r="D570" s="100">
        <v>20</v>
      </c>
      <c r="E570" s="100">
        <v>200</v>
      </c>
      <c r="F570" s="100">
        <v>2000</v>
      </c>
      <c r="G570" s="100" t="s">
        <v>388</v>
      </c>
    </row>
    <row r="571" spans="2:7">
      <c r="B571" s="105" t="s">
        <v>2178</v>
      </c>
      <c r="C571" s="100" t="s">
        <v>561</v>
      </c>
      <c r="D571" s="100">
        <v>20</v>
      </c>
      <c r="E571" s="100">
        <v>200</v>
      </c>
      <c r="F571" s="100">
        <v>2009</v>
      </c>
      <c r="G571" s="100" t="s">
        <v>389</v>
      </c>
    </row>
    <row r="572" spans="2:7">
      <c r="B572" s="105" t="s">
        <v>2178</v>
      </c>
      <c r="C572" s="100" t="s">
        <v>561</v>
      </c>
      <c r="D572" s="100">
        <v>20</v>
      </c>
      <c r="E572" s="100">
        <v>201</v>
      </c>
      <c r="F572" s="100">
        <v>0</v>
      </c>
      <c r="G572" s="100" t="s">
        <v>887</v>
      </c>
    </row>
    <row r="573" spans="2:7">
      <c r="B573" s="105" t="s">
        <v>2178</v>
      </c>
      <c r="C573" s="100" t="s">
        <v>561</v>
      </c>
      <c r="D573" s="100">
        <v>20</v>
      </c>
      <c r="E573" s="100">
        <v>201</v>
      </c>
      <c r="F573" s="100">
        <v>2011</v>
      </c>
      <c r="G573" s="100" t="s">
        <v>887</v>
      </c>
    </row>
    <row r="574" spans="2:7">
      <c r="B574" s="105" t="s">
        <v>2178</v>
      </c>
      <c r="C574" s="100" t="s">
        <v>561</v>
      </c>
      <c r="D574" s="100">
        <v>20</v>
      </c>
      <c r="E574" s="100">
        <v>202</v>
      </c>
      <c r="F574" s="100">
        <v>0</v>
      </c>
      <c r="G574" s="100" t="s">
        <v>888</v>
      </c>
    </row>
    <row r="575" spans="2:7">
      <c r="B575" s="105" t="s">
        <v>2178</v>
      </c>
      <c r="C575" s="100" t="s">
        <v>561</v>
      </c>
      <c r="D575" s="100">
        <v>20</v>
      </c>
      <c r="E575" s="100">
        <v>202</v>
      </c>
      <c r="F575" s="100">
        <v>2021</v>
      </c>
      <c r="G575" s="100" t="s">
        <v>888</v>
      </c>
    </row>
    <row r="576" spans="2:7">
      <c r="B576" s="105" t="s">
        <v>2178</v>
      </c>
      <c r="C576" s="100" t="s">
        <v>561</v>
      </c>
      <c r="D576" s="100">
        <v>20</v>
      </c>
      <c r="E576" s="100">
        <v>203</v>
      </c>
      <c r="F576" s="100">
        <v>0</v>
      </c>
      <c r="G576" s="100" t="s">
        <v>889</v>
      </c>
    </row>
    <row r="577" spans="2:7">
      <c r="B577" s="105" t="s">
        <v>2178</v>
      </c>
      <c r="C577" s="100" t="s">
        <v>561</v>
      </c>
      <c r="D577" s="100">
        <v>20</v>
      </c>
      <c r="E577" s="100">
        <v>203</v>
      </c>
      <c r="F577" s="100">
        <v>2031</v>
      </c>
      <c r="G577" s="100" t="s">
        <v>889</v>
      </c>
    </row>
    <row r="578" spans="2:7">
      <c r="B578" s="105" t="s">
        <v>2178</v>
      </c>
      <c r="C578" s="100" t="s">
        <v>561</v>
      </c>
      <c r="D578" s="100">
        <v>20</v>
      </c>
      <c r="E578" s="100">
        <v>204</v>
      </c>
      <c r="F578" s="100">
        <v>0</v>
      </c>
      <c r="G578" s="100" t="s">
        <v>890</v>
      </c>
    </row>
    <row r="579" spans="2:7">
      <c r="B579" s="105" t="s">
        <v>2178</v>
      </c>
      <c r="C579" s="100" t="s">
        <v>561</v>
      </c>
      <c r="D579" s="100">
        <v>20</v>
      </c>
      <c r="E579" s="100">
        <v>204</v>
      </c>
      <c r="F579" s="100">
        <v>2041</v>
      </c>
      <c r="G579" s="100" t="s">
        <v>890</v>
      </c>
    </row>
    <row r="580" spans="2:7">
      <c r="B580" s="105" t="s">
        <v>2178</v>
      </c>
      <c r="C580" s="100" t="s">
        <v>561</v>
      </c>
      <c r="D580" s="100">
        <v>20</v>
      </c>
      <c r="E580" s="100">
        <v>205</v>
      </c>
      <c r="F580" s="100">
        <v>0</v>
      </c>
      <c r="G580" s="100" t="s">
        <v>891</v>
      </c>
    </row>
    <row r="581" spans="2:7">
      <c r="B581" s="105" t="s">
        <v>2178</v>
      </c>
      <c r="C581" s="100" t="s">
        <v>561</v>
      </c>
      <c r="D581" s="100">
        <v>20</v>
      </c>
      <c r="E581" s="100">
        <v>205</v>
      </c>
      <c r="F581" s="100">
        <v>2051</v>
      </c>
      <c r="G581" s="100" t="s">
        <v>891</v>
      </c>
    </row>
    <row r="582" spans="2:7">
      <c r="B582" s="105" t="s">
        <v>2178</v>
      </c>
      <c r="C582" s="100" t="s">
        <v>561</v>
      </c>
      <c r="D582" s="100">
        <v>20</v>
      </c>
      <c r="E582" s="100">
        <v>206</v>
      </c>
      <c r="F582" s="100">
        <v>0</v>
      </c>
      <c r="G582" s="100" t="s">
        <v>892</v>
      </c>
    </row>
    <row r="583" spans="2:7">
      <c r="B583" s="105" t="s">
        <v>2178</v>
      </c>
      <c r="C583" s="100" t="s">
        <v>561</v>
      </c>
      <c r="D583" s="100">
        <v>20</v>
      </c>
      <c r="E583" s="100">
        <v>206</v>
      </c>
      <c r="F583" s="100">
        <v>2061</v>
      </c>
      <c r="G583" s="100" t="s">
        <v>892</v>
      </c>
    </row>
    <row r="584" spans="2:7">
      <c r="B584" s="105" t="s">
        <v>2178</v>
      </c>
      <c r="C584" s="100" t="s">
        <v>561</v>
      </c>
      <c r="D584" s="100">
        <v>20</v>
      </c>
      <c r="E584" s="100">
        <v>207</v>
      </c>
      <c r="F584" s="100">
        <v>0</v>
      </c>
      <c r="G584" s="100" t="s">
        <v>893</v>
      </c>
    </row>
    <row r="585" spans="2:7">
      <c r="B585" s="105" t="s">
        <v>2178</v>
      </c>
      <c r="C585" s="100" t="s">
        <v>561</v>
      </c>
      <c r="D585" s="100">
        <v>20</v>
      </c>
      <c r="E585" s="100">
        <v>207</v>
      </c>
      <c r="F585" s="100">
        <v>2071</v>
      </c>
      <c r="G585" s="100" t="s">
        <v>894</v>
      </c>
    </row>
    <row r="586" spans="2:7">
      <c r="B586" s="105" t="s">
        <v>2178</v>
      </c>
      <c r="C586" s="100" t="s">
        <v>561</v>
      </c>
      <c r="D586" s="100">
        <v>20</v>
      </c>
      <c r="E586" s="100">
        <v>207</v>
      </c>
      <c r="F586" s="100">
        <v>2072</v>
      </c>
      <c r="G586" s="100" t="s">
        <v>895</v>
      </c>
    </row>
    <row r="587" spans="2:7">
      <c r="B587" s="105" t="s">
        <v>2178</v>
      </c>
      <c r="C587" s="100" t="s">
        <v>561</v>
      </c>
      <c r="D587" s="100">
        <v>20</v>
      </c>
      <c r="E587" s="100">
        <v>208</v>
      </c>
      <c r="F587" s="100">
        <v>0</v>
      </c>
      <c r="G587" s="100" t="s">
        <v>896</v>
      </c>
    </row>
    <row r="588" spans="2:7">
      <c r="B588" s="105" t="s">
        <v>2178</v>
      </c>
      <c r="C588" s="100" t="s">
        <v>561</v>
      </c>
      <c r="D588" s="100">
        <v>20</v>
      </c>
      <c r="E588" s="100">
        <v>208</v>
      </c>
      <c r="F588" s="100">
        <v>2081</v>
      </c>
      <c r="G588" s="100" t="s">
        <v>896</v>
      </c>
    </row>
    <row r="589" spans="2:7">
      <c r="B589" s="105" t="s">
        <v>2178</v>
      </c>
      <c r="C589" s="100" t="s">
        <v>561</v>
      </c>
      <c r="D589" s="100">
        <v>20</v>
      </c>
      <c r="E589" s="100">
        <v>209</v>
      </c>
      <c r="F589" s="100">
        <v>0</v>
      </c>
      <c r="G589" s="100" t="s">
        <v>897</v>
      </c>
    </row>
    <row r="590" spans="2:7">
      <c r="B590" s="105" t="s">
        <v>2178</v>
      </c>
      <c r="C590" s="100" t="s">
        <v>561</v>
      </c>
      <c r="D590" s="100">
        <v>20</v>
      </c>
      <c r="E590" s="100">
        <v>209</v>
      </c>
      <c r="F590" s="100">
        <v>2099</v>
      </c>
      <c r="G590" s="100" t="s">
        <v>897</v>
      </c>
    </row>
    <row r="591" spans="2:7">
      <c r="B591" s="105" t="s">
        <v>2178</v>
      </c>
      <c r="C591" s="100" t="s">
        <v>561</v>
      </c>
      <c r="D591" s="100">
        <v>21</v>
      </c>
      <c r="E591" s="100">
        <v>0</v>
      </c>
      <c r="F591" s="100">
        <v>0</v>
      </c>
      <c r="G591" s="100" t="s">
        <v>898</v>
      </c>
    </row>
    <row r="592" spans="2:7">
      <c r="B592" s="105" t="s">
        <v>2178</v>
      </c>
      <c r="C592" s="100" t="s">
        <v>561</v>
      </c>
      <c r="D592" s="100">
        <v>21</v>
      </c>
      <c r="E592" s="100">
        <v>210</v>
      </c>
      <c r="F592" s="100">
        <v>0</v>
      </c>
      <c r="G592" s="100" t="s">
        <v>899</v>
      </c>
    </row>
    <row r="593" spans="2:7">
      <c r="B593" s="105" t="s">
        <v>2178</v>
      </c>
      <c r="C593" s="100" t="s">
        <v>561</v>
      </c>
      <c r="D593" s="100">
        <v>21</v>
      </c>
      <c r="E593" s="100">
        <v>210</v>
      </c>
      <c r="F593" s="100">
        <v>2100</v>
      </c>
      <c r="G593" s="100" t="s">
        <v>388</v>
      </c>
    </row>
    <row r="594" spans="2:7">
      <c r="B594" s="105" t="s">
        <v>2178</v>
      </c>
      <c r="C594" s="100" t="s">
        <v>561</v>
      </c>
      <c r="D594" s="100">
        <v>21</v>
      </c>
      <c r="E594" s="100">
        <v>210</v>
      </c>
      <c r="F594" s="100">
        <v>2109</v>
      </c>
      <c r="G594" s="100" t="s">
        <v>389</v>
      </c>
    </row>
    <row r="595" spans="2:7">
      <c r="B595" s="105" t="s">
        <v>2178</v>
      </c>
      <c r="C595" s="100" t="s">
        <v>561</v>
      </c>
      <c r="D595" s="100">
        <v>21</v>
      </c>
      <c r="E595" s="100">
        <v>211</v>
      </c>
      <c r="F595" s="100">
        <v>0</v>
      </c>
      <c r="G595" s="100" t="s">
        <v>900</v>
      </c>
    </row>
    <row r="596" spans="2:7">
      <c r="B596" s="105" t="s">
        <v>2178</v>
      </c>
      <c r="C596" s="100" t="s">
        <v>561</v>
      </c>
      <c r="D596" s="100">
        <v>21</v>
      </c>
      <c r="E596" s="100">
        <v>211</v>
      </c>
      <c r="F596" s="100">
        <v>2111</v>
      </c>
      <c r="G596" s="100" t="s">
        <v>901</v>
      </c>
    </row>
    <row r="597" spans="2:7">
      <c r="B597" s="105" t="s">
        <v>2178</v>
      </c>
      <c r="C597" s="100" t="s">
        <v>561</v>
      </c>
      <c r="D597" s="100">
        <v>21</v>
      </c>
      <c r="E597" s="100">
        <v>211</v>
      </c>
      <c r="F597" s="100">
        <v>2112</v>
      </c>
      <c r="G597" s="100" t="s">
        <v>902</v>
      </c>
    </row>
    <row r="598" spans="2:7">
      <c r="B598" s="105" t="s">
        <v>2178</v>
      </c>
      <c r="C598" s="100" t="s">
        <v>561</v>
      </c>
      <c r="D598" s="100">
        <v>21</v>
      </c>
      <c r="E598" s="100">
        <v>211</v>
      </c>
      <c r="F598" s="100">
        <v>2113</v>
      </c>
      <c r="G598" s="100" t="s">
        <v>903</v>
      </c>
    </row>
    <row r="599" spans="2:7">
      <c r="B599" s="105" t="s">
        <v>2178</v>
      </c>
      <c r="C599" s="100" t="s">
        <v>561</v>
      </c>
      <c r="D599" s="100">
        <v>21</v>
      </c>
      <c r="E599" s="100">
        <v>211</v>
      </c>
      <c r="F599" s="100">
        <v>2114</v>
      </c>
      <c r="G599" s="100" t="s">
        <v>904</v>
      </c>
    </row>
    <row r="600" spans="2:7">
      <c r="B600" s="105" t="s">
        <v>2178</v>
      </c>
      <c r="C600" s="100" t="s">
        <v>561</v>
      </c>
      <c r="D600" s="100">
        <v>21</v>
      </c>
      <c r="E600" s="100">
        <v>211</v>
      </c>
      <c r="F600" s="100">
        <v>2115</v>
      </c>
      <c r="G600" s="100" t="s">
        <v>905</v>
      </c>
    </row>
    <row r="601" spans="2:7">
      <c r="B601" s="105" t="s">
        <v>2178</v>
      </c>
      <c r="C601" s="100" t="s">
        <v>561</v>
      </c>
      <c r="D601" s="100">
        <v>21</v>
      </c>
      <c r="E601" s="100">
        <v>211</v>
      </c>
      <c r="F601" s="100">
        <v>2116</v>
      </c>
      <c r="G601" s="100" t="s">
        <v>906</v>
      </c>
    </row>
    <row r="602" spans="2:7">
      <c r="B602" s="105" t="s">
        <v>2178</v>
      </c>
      <c r="C602" s="100" t="s">
        <v>561</v>
      </c>
      <c r="D602" s="100">
        <v>21</v>
      </c>
      <c r="E602" s="100">
        <v>211</v>
      </c>
      <c r="F602" s="100">
        <v>2117</v>
      </c>
      <c r="G602" s="100" t="s">
        <v>907</v>
      </c>
    </row>
    <row r="603" spans="2:7">
      <c r="B603" s="105" t="s">
        <v>2178</v>
      </c>
      <c r="C603" s="100" t="s">
        <v>561</v>
      </c>
      <c r="D603" s="100">
        <v>21</v>
      </c>
      <c r="E603" s="100">
        <v>211</v>
      </c>
      <c r="F603" s="100">
        <v>2119</v>
      </c>
      <c r="G603" s="100" t="s">
        <v>908</v>
      </c>
    </row>
    <row r="604" spans="2:7">
      <c r="B604" s="105" t="s">
        <v>2178</v>
      </c>
      <c r="C604" s="100" t="s">
        <v>561</v>
      </c>
      <c r="D604" s="100">
        <v>21</v>
      </c>
      <c r="E604" s="100">
        <v>212</v>
      </c>
      <c r="F604" s="100">
        <v>0</v>
      </c>
      <c r="G604" s="100" t="s">
        <v>909</v>
      </c>
    </row>
    <row r="605" spans="2:7">
      <c r="B605" s="105" t="s">
        <v>2178</v>
      </c>
      <c r="C605" s="100" t="s">
        <v>561</v>
      </c>
      <c r="D605" s="100">
        <v>21</v>
      </c>
      <c r="E605" s="100">
        <v>212</v>
      </c>
      <c r="F605" s="100">
        <v>2121</v>
      </c>
      <c r="G605" s="100" t="s">
        <v>910</v>
      </c>
    </row>
    <row r="606" spans="2:7">
      <c r="B606" s="105" t="s">
        <v>2178</v>
      </c>
      <c r="C606" s="100" t="s">
        <v>561</v>
      </c>
      <c r="D606" s="100">
        <v>21</v>
      </c>
      <c r="E606" s="100">
        <v>212</v>
      </c>
      <c r="F606" s="100">
        <v>2122</v>
      </c>
      <c r="G606" s="100" t="s">
        <v>911</v>
      </c>
    </row>
    <row r="607" spans="2:7">
      <c r="B607" s="105" t="s">
        <v>2178</v>
      </c>
      <c r="C607" s="100" t="s">
        <v>561</v>
      </c>
      <c r="D607" s="100">
        <v>21</v>
      </c>
      <c r="E607" s="100">
        <v>212</v>
      </c>
      <c r="F607" s="100">
        <v>2123</v>
      </c>
      <c r="G607" s="100" t="s">
        <v>912</v>
      </c>
    </row>
    <row r="608" spans="2:7">
      <c r="B608" s="105" t="s">
        <v>2178</v>
      </c>
      <c r="C608" s="100" t="s">
        <v>561</v>
      </c>
      <c r="D608" s="100">
        <v>21</v>
      </c>
      <c r="E608" s="100">
        <v>212</v>
      </c>
      <c r="F608" s="100">
        <v>2129</v>
      </c>
      <c r="G608" s="100" t="s">
        <v>913</v>
      </c>
    </row>
    <row r="609" spans="2:7">
      <c r="B609" s="105" t="s">
        <v>2178</v>
      </c>
      <c r="C609" s="100" t="s">
        <v>561</v>
      </c>
      <c r="D609" s="100">
        <v>21</v>
      </c>
      <c r="E609" s="100">
        <v>213</v>
      </c>
      <c r="F609" s="100">
        <v>0</v>
      </c>
      <c r="G609" s="100" t="s">
        <v>914</v>
      </c>
    </row>
    <row r="610" spans="2:7">
      <c r="B610" s="105" t="s">
        <v>2178</v>
      </c>
      <c r="C610" s="100" t="s">
        <v>561</v>
      </c>
      <c r="D610" s="100">
        <v>21</v>
      </c>
      <c r="E610" s="100">
        <v>213</v>
      </c>
      <c r="F610" s="100">
        <v>2131</v>
      </c>
      <c r="G610" s="100" t="s">
        <v>915</v>
      </c>
    </row>
    <row r="611" spans="2:7">
      <c r="B611" s="105" t="s">
        <v>2178</v>
      </c>
      <c r="C611" s="100" t="s">
        <v>561</v>
      </c>
      <c r="D611" s="100">
        <v>21</v>
      </c>
      <c r="E611" s="100">
        <v>213</v>
      </c>
      <c r="F611" s="100">
        <v>2132</v>
      </c>
      <c r="G611" s="100" t="s">
        <v>916</v>
      </c>
    </row>
    <row r="612" spans="2:7">
      <c r="B612" s="105" t="s">
        <v>2178</v>
      </c>
      <c r="C612" s="100" t="s">
        <v>561</v>
      </c>
      <c r="D612" s="100">
        <v>21</v>
      </c>
      <c r="E612" s="100">
        <v>213</v>
      </c>
      <c r="F612" s="100">
        <v>2139</v>
      </c>
      <c r="G612" s="100" t="s">
        <v>917</v>
      </c>
    </row>
    <row r="613" spans="2:7">
      <c r="B613" s="105" t="s">
        <v>2178</v>
      </c>
      <c r="C613" s="100" t="s">
        <v>561</v>
      </c>
      <c r="D613" s="100">
        <v>21</v>
      </c>
      <c r="E613" s="100">
        <v>214</v>
      </c>
      <c r="F613" s="100">
        <v>0</v>
      </c>
      <c r="G613" s="100" t="s">
        <v>918</v>
      </c>
    </row>
    <row r="614" spans="2:7">
      <c r="B614" s="105" t="s">
        <v>2178</v>
      </c>
      <c r="C614" s="100" t="s">
        <v>561</v>
      </c>
      <c r="D614" s="100">
        <v>21</v>
      </c>
      <c r="E614" s="100">
        <v>214</v>
      </c>
      <c r="F614" s="100">
        <v>2141</v>
      </c>
      <c r="G614" s="100" t="s">
        <v>919</v>
      </c>
    </row>
    <row r="615" spans="2:7">
      <c r="B615" s="105" t="s">
        <v>2178</v>
      </c>
      <c r="C615" s="100" t="s">
        <v>561</v>
      </c>
      <c r="D615" s="100">
        <v>21</v>
      </c>
      <c r="E615" s="100">
        <v>214</v>
      </c>
      <c r="F615" s="100">
        <v>2142</v>
      </c>
      <c r="G615" s="100" t="s">
        <v>920</v>
      </c>
    </row>
    <row r="616" spans="2:7">
      <c r="B616" s="105" t="s">
        <v>2178</v>
      </c>
      <c r="C616" s="100" t="s">
        <v>561</v>
      </c>
      <c r="D616" s="100">
        <v>21</v>
      </c>
      <c r="E616" s="100">
        <v>214</v>
      </c>
      <c r="F616" s="100">
        <v>2143</v>
      </c>
      <c r="G616" s="100" t="s">
        <v>921</v>
      </c>
    </row>
    <row r="617" spans="2:7">
      <c r="B617" s="105" t="s">
        <v>2178</v>
      </c>
      <c r="C617" s="100" t="s">
        <v>561</v>
      </c>
      <c r="D617" s="100">
        <v>21</v>
      </c>
      <c r="E617" s="100">
        <v>214</v>
      </c>
      <c r="F617" s="100">
        <v>2144</v>
      </c>
      <c r="G617" s="100" t="s">
        <v>922</v>
      </c>
    </row>
    <row r="618" spans="2:7">
      <c r="B618" s="105" t="s">
        <v>2178</v>
      </c>
      <c r="C618" s="100" t="s">
        <v>561</v>
      </c>
      <c r="D618" s="100">
        <v>21</v>
      </c>
      <c r="E618" s="100">
        <v>214</v>
      </c>
      <c r="F618" s="100">
        <v>2145</v>
      </c>
      <c r="G618" s="100" t="s">
        <v>923</v>
      </c>
    </row>
    <row r="619" spans="2:7">
      <c r="B619" s="105" t="s">
        <v>2178</v>
      </c>
      <c r="C619" s="100" t="s">
        <v>561</v>
      </c>
      <c r="D619" s="100">
        <v>21</v>
      </c>
      <c r="E619" s="100">
        <v>214</v>
      </c>
      <c r="F619" s="100">
        <v>2146</v>
      </c>
      <c r="G619" s="100" t="s">
        <v>924</v>
      </c>
    </row>
    <row r="620" spans="2:7">
      <c r="B620" s="105" t="s">
        <v>2178</v>
      </c>
      <c r="C620" s="100" t="s">
        <v>561</v>
      </c>
      <c r="D620" s="100">
        <v>21</v>
      </c>
      <c r="E620" s="100">
        <v>214</v>
      </c>
      <c r="F620" s="100">
        <v>2147</v>
      </c>
      <c r="G620" s="100" t="s">
        <v>925</v>
      </c>
    </row>
    <row r="621" spans="2:7">
      <c r="B621" s="105" t="s">
        <v>2178</v>
      </c>
      <c r="C621" s="100" t="s">
        <v>561</v>
      </c>
      <c r="D621" s="100">
        <v>21</v>
      </c>
      <c r="E621" s="100">
        <v>214</v>
      </c>
      <c r="F621" s="100">
        <v>2148</v>
      </c>
      <c r="G621" s="100" t="s">
        <v>926</v>
      </c>
    </row>
    <row r="622" spans="2:7">
      <c r="B622" s="105" t="s">
        <v>2178</v>
      </c>
      <c r="C622" s="100" t="s">
        <v>561</v>
      </c>
      <c r="D622" s="100">
        <v>21</v>
      </c>
      <c r="E622" s="100">
        <v>214</v>
      </c>
      <c r="F622" s="100">
        <v>2149</v>
      </c>
      <c r="G622" s="100" t="s">
        <v>927</v>
      </c>
    </row>
    <row r="623" spans="2:7">
      <c r="B623" s="105" t="s">
        <v>2178</v>
      </c>
      <c r="C623" s="100" t="s">
        <v>561</v>
      </c>
      <c r="D623" s="100">
        <v>21</v>
      </c>
      <c r="E623" s="100">
        <v>215</v>
      </c>
      <c r="F623" s="100">
        <v>0</v>
      </c>
      <c r="G623" s="100" t="s">
        <v>928</v>
      </c>
    </row>
    <row r="624" spans="2:7">
      <c r="B624" s="105" t="s">
        <v>2178</v>
      </c>
      <c r="C624" s="100" t="s">
        <v>561</v>
      </c>
      <c r="D624" s="100">
        <v>21</v>
      </c>
      <c r="E624" s="100">
        <v>215</v>
      </c>
      <c r="F624" s="100">
        <v>2151</v>
      </c>
      <c r="G624" s="100" t="s">
        <v>929</v>
      </c>
    </row>
    <row r="625" spans="2:7">
      <c r="B625" s="105" t="s">
        <v>2178</v>
      </c>
      <c r="C625" s="100" t="s">
        <v>561</v>
      </c>
      <c r="D625" s="100">
        <v>21</v>
      </c>
      <c r="E625" s="100">
        <v>215</v>
      </c>
      <c r="F625" s="100">
        <v>2152</v>
      </c>
      <c r="G625" s="100" t="s">
        <v>930</v>
      </c>
    </row>
    <row r="626" spans="2:7">
      <c r="B626" s="105" t="s">
        <v>2178</v>
      </c>
      <c r="C626" s="100" t="s">
        <v>561</v>
      </c>
      <c r="D626" s="100">
        <v>21</v>
      </c>
      <c r="E626" s="100">
        <v>215</v>
      </c>
      <c r="F626" s="100">
        <v>2159</v>
      </c>
      <c r="G626" s="100" t="s">
        <v>931</v>
      </c>
    </row>
    <row r="627" spans="2:7">
      <c r="B627" s="105" t="s">
        <v>2178</v>
      </c>
      <c r="C627" s="100" t="s">
        <v>561</v>
      </c>
      <c r="D627" s="100">
        <v>21</v>
      </c>
      <c r="E627" s="100">
        <v>216</v>
      </c>
      <c r="F627" s="100">
        <v>0</v>
      </c>
      <c r="G627" s="100" t="s">
        <v>932</v>
      </c>
    </row>
    <row r="628" spans="2:7">
      <c r="B628" s="105" t="s">
        <v>2178</v>
      </c>
      <c r="C628" s="100" t="s">
        <v>561</v>
      </c>
      <c r="D628" s="100">
        <v>21</v>
      </c>
      <c r="E628" s="100">
        <v>216</v>
      </c>
      <c r="F628" s="100">
        <v>2161</v>
      </c>
      <c r="G628" s="100" t="s">
        <v>933</v>
      </c>
    </row>
    <row r="629" spans="2:7">
      <c r="B629" s="105" t="s">
        <v>2178</v>
      </c>
      <c r="C629" s="100" t="s">
        <v>561</v>
      </c>
      <c r="D629" s="100">
        <v>21</v>
      </c>
      <c r="E629" s="100">
        <v>216</v>
      </c>
      <c r="F629" s="100">
        <v>2169</v>
      </c>
      <c r="G629" s="100" t="s">
        <v>934</v>
      </c>
    </row>
    <row r="630" spans="2:7">
      <c r="B630" s="105" t="s">
        <v>2178</v>
      </c>
      <c r="C630" s="100" t="s">
        <v>561</v>
      </c>
      <c r="D630" s="100">
        <v>21</v>
      </c>
      <c r="E630" s="100">
        <v>217</v>
      </c>
      <c r="F630" s="100">
        <v>0</v>
      </c>
      <c r="G630" s="100" t="s">
        <v>935</v>
      </c>
    </row>
    <row r="631" spans="2:7">
      <c r="B631" s="105" t="s">
        <v>2178</v>
      </c>
      <c r="C631" s="100" t="s">
        <v>561</v>
      </c>
      <c r="D631" s="100">
        <v>21</v>
      </c>
      <c r="E631" s="100">
        <v>217</v>
      </c>
      <c r="F631" s="100">
        <v>2171</v>
      </c>
      <c r="G631" s="100" t="s">
        <v>936</v>
      </c>
    </row>
    <row r="632" spans="2:7">
      <c r="B632" s="105" t="s">
        <v>2178</v>
      </c>
      <c r="C632" s="100" t="s">
        <v>561</v>
      </c>
      <c r="D632" s="100">
        <v>21</v>
      </c>
      <c r="E632" s="100">
        <v>217</v>
      </c>
      <c r="F632" s="100">
        <v>2172</v>
      </c>
      <c r="G632" s="100" t="s">
        <v>937</v>
      </c>
    </row>
    <row r="633" spans="2:7">
      <c r="B633" s="105" t="s">
        <v>2178</v>
      </c>
      <c r="C633" s="100" t="s">
        <v>561</v>
      </c>
      <c r="D633" s="100">
        <v>21</v>
      </c>
      <c r="E633" s="100">
        <v>217</v>
      </c>
      <c r="F633" s="100">
        <v>2173</v>
      </c>
      <c r="G633" s="100" t="s">
        <v>938</v>
      </c>
    </row>
    <row r="634" spans="2:7">
      <c r="B634" s="105" t="s">
        <v>2178</v>
      </c>
      <c r="C634" s="100" t="s">
        <v>561</v>
      </c>
      <c r="D634" s="100">
        <v>21</v>
      </c>
      <c r="E634" s="100">
        <v>217</v>
      </c>
      <c r="F634" s="100">
        <v>2179</v>
      </c>
      <c r="G634" s="100" t="s">
        <v>939</v>
      </c>
    </row>
    <row r="635" spans="2:7">
      <c r="B635" s="105" t="s">
        <v>2178</v>
      </c>
      <c r="C635" s="100" t="s">
        <v>561</v>
      </c>
      <c r="D635" s="100">
        <v>21</v>
      </c>
      <c r="E635" s="100">
        <v>218</v>
      </c>
      <c r="F635" s="100">
        <v>0</v>
      </c>
      <c r="G635" s="100" t="s">
        <v>940</v>
      </c>
    </row>
    <row r="636" spans="2:7">
      <c r="B636" s="105" t="s">
        <v>2178</v>
      </c>
      <c r="C636" s="100" t="s">
        <v>561</v>
      </c>
      <c r="D636" s="100">
        <v>21</v>
      </c>
      <c r="E636" s="100">
        <v>218</v>
      </c>
      <c r="F636" s="100">
        <v>2181</v>
      </c>
      <c r="G636" s="100" t="s">
        <v>941</v>
      </c>
    </row>
    <row r="637" spans="2:7">
      <c r="B637" s="105" t="s">
        <v>2178</v>
      </c>
      <c r="C637" s="100" t="s">
        <v>561</v>
      </c>
      <c r="D637" s="100">
        <v>21</v>
      </c>
      <c r="E637" s="100">
        <v>218</v>
      </c>
      <c r="F637" s="100">
        <v>2182</v>
      </c>
      <c r="G637" s="100" t="s">
        <v>942</v>
      </c>
    </row>
    <row r="638" spans="2:7">
      <c r="B638" s="105" t="s">
        <v>2178</v>
      </c>
      <c r="C638" s="100" t="s">
        <v>561</v>
      </c>
      <c r="D638" s="100">
        <v>21</v>
      </c>
      <c r="E638" s="100">
        <v>218</v>
      </c>
      <c r="F638" s="100">
        <v>2183</v>
      </c>
      <c r="G638" s="100" t="s">
        <v>943</v>
      </c>
    </row>
    <row r="639" spans="2:7">
      <c r="B639" s="105" t="s">
        <v>2178</v>
      </c>
      <c r="C639" s="100" t="s">
        <v>561</v>
      </c>
      <c r="D639" s="100">
        <v>21</v>
      </c>
      <c r="E639" s="100">
        <v>218</v>
      </c>
      <c r="F639" s="100">
        <v>2184</v>
      </c>
      <c r="G639" s="100" t="s">
        <v>944</v>
      </c>
    </row>
    <row r="640" spans="2:7">
      <c r="B640" s="105" t="s">
        <v>2178</v>
      </c>
      <c r="C640" s="100" t="s">
        <v>561</v>
      </c>
      <c r="D640" s="100">
        <v>21</v>
      </c>
      <c r="E640" s="100">
        <v>218</v>
      </c>
      <c r="F640" s="100">
        <v>2185</v>
      </c>
      <c r="G640" s="100" t="s">
        <v>945</v>
      </c>
    </row>
    <row r="641" spans="2:7">
      <c r="B641" s="105" t="s">
        <v>2178</v>
      </c>
      <c r="C641" s="100" t="s">
        <v>561</v>
      </c>
      <c r="D641" s="100">
        <v>21</v>
      </c>
      <c r="E641" s="100">
        <v>218</v>
      </c>
      <c r="F641" s="100">
        <v>2186</v>
      </c>
      <c r="G641" s="100" t="s">
        <v>946</v>
      </c>
    </row>
    <row r="642" spans="2:7">
      <c r="B642" s="105" t="s">
        <v>2178</v>
      </c>
      <c r="C642" s="100" t="s">
        <v>561</v>
      </c>
      <c r="D642" s="100">
        <v>21</v>
      </c>
      <c r="E642" s="100">
        <v>219</v>
      </c>
      <c r="F642" s="100">
        <v>0</v>
      </c>
      <c r="G642" s="100" t="s">
        <v>947</v>
      </c>
    </row>
    <row r="643" spans="2:7">
      <c r="B643" s="105" t="s">
        <v>2178</v>
      </c>
      <c r="C643" s="100" t="s">
        <v>561</v>
      </c>
      <c r="D643" s="100">
        <v>21</v>
      </c>
      <c r="E643" s="100">
        <v>219</v>
      </c>
      <c r="F643" s="100">
        <v>2191</v>
      </c>
      <c r="G643" s="100" t="s">
        <v>948</v>
      </c>
    </row>
    <row r="644" spans="2:7">
      <c r="B644" s="105" t="s">
        <v>2178</v>
      </c>
      <c r="C644" s="100" t="s">
        <v>561</v>
      </c>
      <c r="D644" s="100">
        <v>21</v>
      </c>
      <c r="E644" s="100">
        <v>219</v>
      </c>
      <c r="F644" s="100">
        <v>2192</v>
      </c>
      <c r="G644" s="100" t="s">
        <v>949</v>
      </c>
    </row>
    <row r="645" spans="2:7">
      <c r="B645" s="105" t="s">
        <v>2178</v>
      </c>
      <c r="C645" s="100" t="s">
        <v>561</v>
      </c>
      <c r="D645" s="100">
        <v>21</v>
      </c>
      <c r="E645" s="100">
        <v>219</v>
      </c>
      <c r="F645" s="100">
        <v>2193</v>
      </c>
      <c r="G645" s="100" t="s">
        <v>950</v>
      </c>
    </row>
    <row r="646" spans="2:7">
      <c r="B646" s="105" t="s">
        <v>2178</v>
      </c>
      <c r="C646" s="100" t="s">
        <v>561</v>
      </c>
      <c r="D646" s="100">
        <v>21</v>
      </c>
      <c r="E646" s="100">
        <v>219</v>
      </c>
      <c r="F646" s="100">
        <v>2194</v>
      </c>
      <c r="G646" s="100" t="s">
        <v>951</v>
      </c>
    </row>
    <row r="647" spans="2:7">
      <c r="B647" s="105" t="s">
        <v>2178</v>
      </c>
      <c r="C647" s="100" t="s">
        <v>561</v>
      </c>
      <c r="D647" s="100">
        <v>21</v>
      </c>
      <c r="E647" s="100">
        <v>219</v>
      </c>
      <c r="F647" s="100">
        <v>2199</v>
      </c>
      <c r="G647" s="100" t="s">
        <v>952</v>
      </c>
    </row>
    <row r="648" spans="2:7">
      <c r="B648" s="105" t="s">
        <v>2178</v>
      </c>
      <c r="C648" s="100" t="s">
        <v>561</v>
      </c>
      <c r="D648" s="100">
        <v>22</v>
      </c>
      <c r="E648" s="100">
        <v>0</v>
      </c>
      <c r="F648" s="100">
        <v>0</v>
      </c>
      <c r="G648" s="100" t="s">
        <v>953</v>
      </c>
    </row>
    <row r="649" spans="2:7">
      <c r="B649" s="105" t="s">
        <v>2178</v>
      </c>
      <c r="C649" s="100" t="s">
        <v>561</v>
      </c>
      <c r="D649" s="100">
        <v>22</v>
      </c>
      <c r="E649" s="100">
        <v>220</v>
      </c>
      <c r="F649" s="100">
        <v>0</v>
      </c>
      <c r="G649" s="100" t="s">
        <v>954</v>
      </c>
    </row>
    <row r="650" spans="2:7">
      <c r="B650" s="105" t="s">
        <v>2178</v>
      </c>
      <c r="C650" s="100" t="s">
        <v>561</v>
      </c>
      <c r="D650" s="100">
        <v>22</v>
      </c>
      <c r="E650" s="100">
        <v>220</v>
      </c>
      <c r="F650" s="100">
        <v>2200</v>
      </c>
      <c r="G650" s="100" t="s">
        <v>388</v>
      </c>
    </row>
    <row r="651" spans="2:7">
      <c r="B651" s="105" t="s">
        <v>2178</v>
      </c>
      <c r="C651" s="100" t="s">
        <v>561</v>
      </c>
      <c r="D651" s="100">
        <v>22</v>
      </c>
      <c r="E651" s="100">
        <v>220</v>
      </c>
      <c r="F651" s="100">
        <v>2209</v>
      </c>
      <c r="G651" s="100" t="s">
        <v>389</v>
      </c>
    </row>
    <row r="652" spans="2:7">
      <c r="B652" s="105" t="s">
        <v>2178</v>
      </c>
      <c r="C652" s="100" t="s">
        <v>561</v>
      </c>
      <c r="D652" s="100">
        <v>22</v>
      </c>
      <c r="E652" s="100">
        <v>221</v>
      </c>
      <c r="F652" s="100">
        <v>0</v>
      </c>
      <c r="G652" s="100" t="s">
        <v>955</v>
      </c>
    </row>
    <row r="653" spans="2:7">
      <c r="B653" s="105" t="s">
        <v>2178</v>
      </c>
      <c r="C653" s="100" t="s">
        <v>561</v>
      </c>
      <c r="D653" s="100">
        <v>22</v>
      </c>
      <c r="E653" s="100">
        <v>221</v>
      </c>
      <c r="F653" s="100">
        <v>2211</v>
      </c>
      <c r="G653" s="100" t="s">
        <v>956</v>
      </c>
    </row>
    <row r="654" spans="2:7">
      <c r="B654" s="105" t="s">
        <v>2178</v>
      </c>
      <c r="C654" s="100" t="s">
        <v>561</v>
      </c>
      <c r="D654" s="100">
        <v>22</v>
      </c>
      <c r="E654" s="100">
        <v>221</v>
      </c>
      <c r="F654" s="100">
        <v>2212</v>
      </c>
      <c r="G654" s="100" t="s">
        <v>957</v>
      </c>
    </row>
    <row r="655" spans="2:7">
      <c r="B655" s="105" t="s">
        <v>2178</v>
      </c>
      <c r="C655" s="100" t="s">
        <v>561</v>
      </c>
      <c r="D655" s="100">
        <v>22</v>
      </c>
      <c r="E655" s="100">
        <v>221</v>
      </c>
      <c r="F655" s="100">
        <v>2213</v>
      </c>
      <c r="G655" s="100" t="s">
        <v>958</v>
      </c>
    </row>
    <row r="656" spans="2:7">
      <c r="B656" s="105" t="s">
        <v>2178</v>
      </c>
      <c r="C656" s="100" t="s">
        <v>561</v>
      </c>
      <c r="D656" s="100">
        <v>22</v>
      </c>
      <c r="E656" s="100">
        <v>222</v>
      </c>
      <c r="F656" s="100">
        <v>0</v>
      </c>
      <c r="G656" s="100" t="s">
        <v>959</v>
      </c>
    </row>
    <row r="657" spans="2:7">
      <c r="B657" s="105" t="s">
        <v>2178</v>
      </c>
      <c r="C657" s="100" t="s">
        <v>561</v>
      </c>
      <c r="D657" s="100">
        <v>22</v>
      </c>
      <c r="E657" s="100">
        <v>222</v>
      </c>
      <c r="F657" s="100">
        <v>2221</v>
      </c>
      <c r="G657" s="100" t="s">
        <v>959</v>
      </c>
    </row>
    <row r="658" spans="2:7">
      <c r="B658" s="105" t="s">
        <v>2178</v>
      </c>
      <c r="C658" s="100" t="s">
        <v>561</v>
      </c>
      <c r="D658" s="100">
        <v>22</v>
      </c>
      <c r="E658" s="100">
        <v>223</v>
      </c>
      <c r="F658" s="100">
        <v>0</v>
      </c>
      <c r="G658" s="100" t="s">
        <v>960</v>
      </c>
    </row>
    <row r="659" spans="2:7">
      <c r="B659" s="105" t="s">
        <v>2178</v>
      </c>
      <c r="C659" s="100" t="s">
        <v>561</v>
      </c>
      <c r="D659" s="100">
        <v>22</v>
      </c>
      <c r="E659" s="100">
        <v>223</v>
      </c>
      <c r="F659" s="100">
        <v>2231</v>
      </c>
      <c r="G659" s="100" t="s">
        <v>961</v>
      </c>
    </row>
    <row r="660" spans="2:7">
      <c r="B660" s="105" t="s">
        <v>2178</v>
      </c>
      <c r="C660" s="100" t="s">
        <v>561</v>
      </c>
      <c r="D660" s="100">
        <v>22</v>
      </c>
      <c r="E660" s="100">
        <v>223</v>
      </c>
      <c r="F660" s="100">
        <v>2232</v>
      </c>
      <c r="G660" s="100" t="s">
        <v>962</v>
      </c>
    </row>
    <row r="661" spans="2:7">
      <c r="B661" s="105" t="s">
        <v>2178</v>
      </c>
      <c r="C661" s="100" t="s">
        <v>561</v>
      </c>
      <c r="D661" s="100">
        <v>22</v>
      </c>
      <c r="E661" s="100">
        <v>223</v>
      </c>
      <c r="F661" s="100">
        <v>2233</v>
      </c>
      <c r="G661" s="100" t="s">
        <v>963</v>
      </c>
    </row>
    <row r="662" spans="2:7">
      <c r="B662" s="105" t="s">
        <v>2178</v>
      </c>
      <c r="C662" s="100" t="s">
        <v>561</v>
      </c>
      <c r="D662" s="100">
        <v>22</v>
      </c>
      <c r="E662" s="100">
        <v>223</v>
      </c>
      <c r="F662" s="100">
        <v>2234</v>
      </c>
      <c r="G662" s="100" t="s">
        <v>964</v>
      </c>
    </row>
    <row r="663" spans="2:7">
      <c r="B663" s="105" t="s">
        <v>2178</v>
      </c>
      <c r="C663" s="100" t="s">
        <v>561</v>
      </c>
      <c r="D663" s="100">
        <v>22</v>
      </c>
      <c r="E663" s="100">
        <v>223</v>
      </c>
      <c r="F663" s="100">
        <v>2235</v>
      </c>
      <c r="G663" s="100" t="s">
        <v>965</v>
      </c>
    </row>
    <row r="664" spans="2:7">
      <c r="B664" s="105" t="s">
        <v>2178</v>
      </c>
      <c r="C664" s="100" t="s">
        <v>561</v>
      </c>
      <c r="D664" s="100">
        <v>22</v>
      </c>
      <c r="E664" s="100">
        <v>223</v>
      </c>
      <c r="F664" s="100">
        <v>2236</v>
      </c>
      <c r="G664" s="100" t="s">
        <v>966</v>
      </c>
    </row>
    <row r="665" spans="2:7">
      <c r="B665" s="105" t="s">
        <v>2178</v>
      </c>
      <c r="C665" s="100" t="s">
        <v>561</v>
      </c>
      <c r="D665" s="100">
        <v>22</v>
      </c>
      <c r="E665" s="100">
        <v>223</v>
      </c>
      <c r="F665" s="100">
        <v>2237</v>
      </c>
      <c r="G665" s="100" t="s">
        <v>967</v>
      </c>
    </row>
    <row r="666" spans="2:7">
      <c r="B666" s="105" t="s">
        <v>2178</v>
      </c>
      <c r="C666" s="100" t="s">
        <v>561</v>
      </c>
      <c r="D666" s="100">
        <v>22</v>
      </c>
      <c r="E666" s="100">
        <v>223</v>
      </c>
      <c r="F666" s="100">
        <v>2238</v>
      </c>
      <c r="G666" s="100" t="s">
        <v>968</v>
      </c>
    </row>
    <row r="667" spans="2:7">
      <c r="B667" s="105" t="s">
        <v>2178</v>
      </c>
      <c r="C667" s="100" t="s">
        <v>561</v>
      </c>
      <c r="D667" s="100">
        <v>22</v>
      </c>
      <c r="E667" s="100">
        <v>223</v>
      </c>
      <c r="F667" s="100">
        <v>2239</v>
      </c>
      <c r="G667" s="100" t="s">
        <v>969</v>
      </c>
    </row>
    <row r="668" spans="2:7">
      <c r="B668" s="105" t="s">
        <v>2178</v>
      </c>
      <c r="C668" s="100" t="s">
        <v>561</v>
      </c>
      <c r="D668" s="100">
        <v>22</v>
      </c>
      <c r="E668" s="100">
        <v>224</v>
      </c>
      <c r="F668" s="100">
        <v>0</v>
      </c>
      <c r="G668" s="100" t="s">
        <v>970</v>
      </c>
    </row>
    <row r="669" spans="2:7">
      <c r="B669" s="105" t="s">
        <v>2178</v>
      </c>
      <c r="C669" s="100" t="s">
        <v>561</v>
      </c>
      <c r="D669" s="100">
        <v>22</v>
      </c>
      <c r="E669" s="100">
        <v>224</v>
      </c>
      <c r="F669" s="100">
        <v>2241</v>
      </c>
      <c r="G669" s="100" t="s">
        <v>971</v>
      </c>
    </row>
    <row r="670" spans="2:7">
      <c r="B670" s="105" t="s">
        <v>2178</v>
      </c>
      <c r="C670" s="100" t="s">
        <v>561</v>
      </c>
      <c r="D670" s="100">
        <v>22</v>
      </c>
      <c r="E670" s="100">
        <v>224</v>
      </c>
      <c r="F670" s="100">
        <v>2249</v>
      </c>
      <c r="G670" s="100" t="s">
        <v>972</v>
      </c>
    </row>
    <row r="671" spans="2:7">
      <c r="B671" s="105" t="s">
        <v>2178</v>
      </c>
      <c r="C671" s="100" t="s">
        <v>561</v>
      </c>
      <c r="D671" s="100">
        <v>22</v>
      </c>
      <c r="E671" s="100">
        <v>225</v>
      </c>
      <c r="F671" s="100">
        <v>0</v>
      </c>
      <c r="G671" s="100" t="s">
        <v>973</v>
      </c>
    </row>
    <row r="672" spans="2:7">
      <c r="B672" s="105" t="s">
        <v>2178</v>
      </c>
      <c r="C672" s="100" t="s">
        <v>561</v>
      </c>
      <c r="D672" s="100">
        <v>22</v>
      </c>
      <c r="E672" s="100">
        <v>225</v>
      </c>
      <c r="F672" s="100">
        <v>2251</v>
      </c>
      <c r="G672" s="100" t="s">
        <v>974</v>
      </c>
    </row>
    <row r="673" spans="2:7">
      <c r="B673" s="105" t="s">
        <v>2178</v>
      </c>
      <c r="C673" s="100" t="s">
        <v>561</v>
      </c>
      <c r="D673" s="100">
        <v>22</v>
      </c>
      <c r="E673" s="100">
        <v>225</v>
      </c>
      <c r="F673" s="100">
        <v>2252</v>
      </c>
      <c r="G673" s="100" t="s">
        <v>975</v>
      </c>
    </row>
    <row r="674" spans="2:7">
      <c r="B674" s="105" t="s">
        <v>2178</v>
      </c>
      <c r="C674" s="100" t="s">
        <v>561</v>
      </c>
      <c r="D674" s="100">
        <v>22</v>
      </c>
      <c r="E674" s="100">
        <v>225</v>
      </c>
      <c r="F674" s="100">
        <v>2253</v>
      </c>
      <c r="G674" s="100" t="s">
        <v>976</v>
      </c>
    </row>
    <row r="675" spans="2:7">
      <c r="B675" s="105" t="s">
        <v>2178</v>
      </c>
      <c r="C675" s="100" t="s">
        <v>561</v>
      </c>
      <c r="D675" s="100">
        <v>22</v>
      </c>
      <c r="E675" s="100">
        <v>225</v>
      </c>
      <c r="F675" s="100">
        <v>2254</v>
      </c>
      <c r="G675" s="100" t="s">
        <v>977</v>
      </c>
    </row>
    <row r="676" spans="2:7">
      <c r="B676" s="105" t="s">
        <v>2178</v>
      </c>
      <c r="C676" s="100" t="s">
        <v>561</v>
      </c>
      <c r="D676" s="100">
        <v>22</v>
      </c>
      <c r="E676" s="100">
        <v>225</v>
      </c>
      <c r="F676" s="100">
        <v>2255</v>
      </c>
      <c r="G676" s="100" t="s">
        <v>978</v>
      </c>
    </row>
    <row r="677" spans="2:7">
      <c r="B677" s="105" t="s">
        <v>2178</v>
      </c>
      <c r="C677" s="100" t="s">
        <v>561</v>
      </c>
      <c r="D677" s="100">
        <v>22</v>
      </c>
      <c r="E677" s="100">
        <v>229</v>
      </c>
      <c r="F677" s="100">
        <v>0</v>
      </c>
      <c r="G677" s="100" t="s">
        <v>979</v>
      </c>
    </row>
    <row r="678" spans="2:7">
      <c r="B678" s="105" t="s">
        <v>2178</v>
      </c>
      <c r="C678" s="100" t="s">
        <v>561</v>
      </c>
      <c r="D678" s="100">
        <v>22</v>
      </c>
      <c r="E678" s="100">
        <v>229</v>
      </c>
      <c r="F678" s="100">
        <v>2291</v>
      </c>
      <c r="G678" s="100" t="s">
        <v>980</v>
      </c>
    </row>
    <row r="679" spans="2:7">
      <c r="B679" s="105" t="s">
        <v>2178</v>
      </c>
      <c r="C679" s="100" t="s">
        <v>561</v>
      </c>
      <c r="D679" s="100">
        <v>22</v>
      </c>
      <c r="E679" s="100">
        <v>229</v>
      </c>
      <c r="F679" s="100">
        <v>2292</v>
      </c>
      <c r="G679" s="100" t="s">
        <v>981</v>
      </c>
    </row>
    <row r="680" spans="2:7">
      <c r="B680" s="105" t="s">
        <v>2178</v>
      </c>
      <c r="C680" s="100" t="s">
        <v>561</v>
      </c>
      <c r="D680" s="100">
        <v>22</v>
      </c>
      <c r="E680" s="100">
        <v>229</v>
      </c>
      <c r="F680" s="100">
        <v>2293</v>
      </c>
      <c r="G680" s="100" t="s">
        <v>982</v>
      </c>
    </row>
    <row r="681" spans="2:7">
      <c r="B681" s="105" t="s">
        <v>2178</v>
      </c>
      <c r="C681" s="100" t="s">
        <v>561</v>
      </c>
      <c r="D681" s="100">
        <v>22</v>
      </c>
      <c r="E681" s="100">
        <v>229</v>
      </c>
      <c r="F681" s="100">
        <v>2299</v>
      </c>
      <c r="G681" s="100" t="s">
        <v>983</v>
      </c>
    </row>
    <row r="682" spans="2:7">
      <c r="B682" s="105" t="s">
        <v>2178</v>
      </c>
      <c r="C682" s="100" t="s">
        <v>561</v>
      </c>
      <c r="D682" s="100">
        <v>23</v>
      </c>
      <c r="E682" s="100">
        <v>0</v>
      </c>
      <c r="F682" s="100">
        <v>0</v>
      </c>
      <c r="G682" s="100" t="s">
        <v>984</v>
      </c>
    </row>
    <row r="683" spans="2:7">
      <c r="B683" s="105" t="s">
        <v>2178</v>
      </c>
      <c r="C683" s="100" t="s">
        <v>561</v>
      </c>
      <c r="D683" s="100">
        <v>23</v>
      </c>
      <c r="E683" s="100">
        <v>230</v>
      </c>
      <c r="F683" s="100">
        <v>0</v>
      </c>
      <c r="G683" s="100" t="s">
        <v>985</v>
      </c>
    </row>
    <row r="684" spans="2:7">
      <c r="B684" s="105" t="s">
        <v>2178</v>
      </c>
      <c r="C684" s="100" t="s">
        <v>561</v>
      </c>
      <c r="D684" s="100">
        <v>23</v>
      </c>
      <c r="E684" s="100">
        <v>230</v>
      </c>
      <c r="F684" s="100">
        <v>2300</v>
      </c>
      <c r="G684" s="100" t="s">
        <v>388</v>
      </c>
    </row>
    <row r="685" spans="2:7">
      <c r="B685" s="105" t="s">
        <v>2178</v>
      </c>
      <c r="C685" s="100" t="s">
        <v>561</v>
      </c>
      <c r="D685" s="100">
        <v>23</v>
      </c>
      <c r="E685" s="100">
        <v>230</v>
      </c>
      <c r="F685" s="100">
        <v>2309</v>
      </c>
      <c r="G685" s="100" t="s">
        <v>389</v>
      </c>
    </row>
    <row r="686" spans="2:7">
      <c r="B686" s="105" t="s">
        <v>2178</v>
      </c>
      <c r="C686" s="100" t="s">
        <v>561</v>
      </c>
      <c r="D686" s="100">
        <v>23</v>
      </c>
      <c r="E686" s="100">
        <v>231</v>
      </c>
      <c r="F686" s="100">
        <v>0</v>
      </c>
      <c r="G686" s="100" t="s">
        <v>986</v>
      </c>
    </row>
    <row r="687" spans="2:7">
      <c r="B687" s="105" t="s">
        <v>2178</v>
      </c>
      <c r="C687" s="100" t="s">
        <v>561</v>
      </c>
      <c r="D687" s="100">
        <v>23</v>
      </c>
      <c r="E687" s="100">
        <v>231</v>
      </c>
      <c r="F687" s="100">
        <v>2311</v>
      </c>
      <c r="G687" s="100" t="s">
        <v>987</v>
      </c>
    </row>
    <row r="688" spans="2:7">
      <c r="B688" s="105" t="s">
        <v>2178</v>
      </c>
      <c r="C688" s="100" t="s">
        <v>561</v>
      </c>
      <c r="D688" s="100">
        <v>23</v>
      </c>
      <c r="E688" s="100">
        <v>231</v>
      </c>
      <c r="F688" s="100">
        <v>2312</v>
      </c>
      <c r="G688" s="100" t="s">
        <v>988</v>
      </c>
    </row>
    <row r="689" spans="2:7">
      <c r="B689" s="105" t="s">
        <v>2178</v>
      </c>
      <c r="C689" s="100" t="s">
        <v>561</v>
      </c>
      <c r="D689" s="100">
        <v>23</v>
      </c>
      <c r="E689" s="100">
        <v>231</v>
      </c>
      <c r="F689" s="100">
        <v>2319</v>
      </c>
      <c r="G689" s="100" t="s">
        <v>989</v>
      </c>
    </row>
    <row r="690" spans="2:7">
      <c r="B690" s="105" t="s">
        <v>2178</v>
      </c>
      <c r="C690" s="100" t="s">
        <v>561</v>
      </c>
      <c r="D690" s="100">
        <v>23</v>
      </c>
      <c r="E690" s="100">
        <v>232</v>
      </c>
      <c r="F690" s="100">
        <v>0</v>
      </c>
      <c r="G690" s="100" t="s">
        <v>990</v>
      </c>
    </row>
    <row r="691" spans="2:7">
      <c r="B691" s="105" t="s">
        <v>2178</v>
      </c>
      <c r="C691" s="100" t="s">
        <v>561</v>
      </c>
      <c r="D691" s="100">
        <v>23</v>
      </c>
      <c r="E691" s="100">
        <v>232</v>
      </c>
      <c r="F691" s="100">
        <v>2321</v>
      </c>
      <c r="G691" s="100" t="s">
        <v>991</v>
      </c>
    </row>
    <row r="692" spans="2:7">
      <c r="B692" s="105" t="s">
        <v>2178</v>
      </c>
      <c r="C692" s="100" t="s">
        <v>561</v>
      </c>
      <c r="D692" s="100">
        <v>23</v>
      </c>
      <c r="E692" s="100">
        <v>232</v>
      </c>
      <c r="F692" s="100">
        <v>2322</v>
      </c>
      <c r="G692" s="100" t="s">
        <v>992</v>
      </c>
    </row>
    <row r="693" spans="2:7">
      <c r="B693" s="105" t="s">
        <v>2178</v>
      </c>
      <c r="C693" s="100" t="s">
        <v>561</v>
      </c>
      <c r="D693" s="100">
        <v>23</v>
      </c>
      <c r="E693" s="100">
        <v>232</v>
      </c>
      <c r="F693" s="100">
        <v>2329</v>
      </c>
      <c r="G693" s="100" t="s">
        <v>993</v>
      </c>
    </row>
    <row r="694" spans="2:7">
      <c r="B694" s="105" t="s">
        <v>2178</v>
      </c>
      <c r="C694" s="100" t="s">
        <v>561</v>
      </c>
      <c r="D694" s="100">
        <v>23</v>
      </c>
      <c r="E694" s="100">
        <v>233</v>
      </c>
      <c r="F694" s="100">
        <v>0</v>
      </c>
      <c r="G694" s="100" t="s">
        <v>994</v>
      </c>
    </row>
    <row r="695" spans="2:7">
      <c r="B695" s="105" t="s">
        <v>2178</v>
      </c>
      <c r="C695" s="100" t="s">
        <v>561</v>
      </c>
      <c r="D695" s="100">
        <v>23</v>
      </c>
      <c r="E695" s="100">
        <v>233</v>
      </c>
      <c r="F695" s="100">
        <v>2331</v>
      </c>
      <c r="G695" s="100" t="s">
        <v>995</v>
      </c>
    </row>
    <row r="696" spans="2:7">
      <c r="B696" s="105" t="s">
        <v>2178</v>
      </c>
      <c r="C696" s="100" t="s">
        <v>561</v>
      </c>
      <c r="D696" s="100">
        <v>23</v>
      </c>
      <c r="E696" s="100">
        <v>233</v>
      </c>
      <c r="F696" s="100">
        <v>2332</v>
      </c>
      <c r="G696" s="100" t="s">
        <v>996</v>
      </c>
    </row>
    <row r="697" spans="2:7">
      <c r="B697" s="105" t="s">
        <v>2178</v>
      </c>
      <c r="C697" s="100" t="s">
        <v>561</v>
      </c>
      <c r="D697" s="100">
        <v>23</v>
      </c>
      <c r="E697" s="100">
        <v>233</v>
      </c>
      <c r="F697" s="100">
        <v>2339</v>
      </c>
      <c r="G697" s="100" t="s">
        <v>997</v>
      </c>
    </row>
    <row r="698" spans="2:7">
      <c r="B698" s="105" t="s">
        <v>2178</v>
      </c>
      <c r="C698" s="100" t="s">
        <v>561</v>
      </c>
      <c r="D698" s="100">
        <v>23</v>
      </c>
      <c r="E698" s="100">
        <v>234</v>
      </c>
      <c r="F698" s="100">
        <v>0</v>
      </c>
      <c r="G698" s="100" t="s">
        <v>998</v>
      </c>
    </row>
    <row r="699" spans="2:7">
      <c r="B699" s="105" t="s">
        <v>2178</v>
      </c>
      <c r="C699" s="100" t="s">
        <v>561</v>
      </c>
      <c r="D699" s="100">
        <v>23</v>
      </c>
      <c r="E699" s="100">
        <v>234</v>
      </c>
      <c r="F699" s="100">
        <v>2341</v>
      </c>
      <c r="G699" s="100" t="s">
        <v>999</v>
      </c>
    </row>
    <row r="700" spans="2:7">
      <c r="B700" s="105" t="s">
        <v>2178</v>
      </c>
      <c r="C700" s="100" t="s">
        <v>561</v>
      </c>
      <c r="D700" s="100">
        <v>23</v>
      </c>
      <c r="E700" s="100">
        <v>234</v>
      </c>
      <c r="F700" s="100">
        <v>2342</v>
      </c>
      <c r="G700" s="100" t="s">
        <v>1000</v>
      </c>
    </row>
    <row r="701" spans="2:7">
      <c r="B701" s="105" t="s">
        <v>2178</v>
      </c>
      <c r="C701" s="100" t="s">
        <v>561</v>
      </c>
      <c r="D701" s="100">
        <v>23</v>
      </c>
      <c r="E701" s="100">
        <v>235</v>
      </c>
      <c r="F701" s="100">
        <v>0</v>
      </c>
      <c r="G701" s="100" t="s">
        <v>1001</v>
      </c>
    </row>
    <row r="702" spans="2:7">
      <c r="B702" s="105" t="s">
        <v>2178</v>
      </c>
      <c r="C702" s="100" t="s">
        <v>561</v>
      </c>
      <c r="D702" s="100">
        <v>23</v>
      </c>
      <c r="E702" s="100">
        <v>235</v>
      </c>
      <c r="F702" s="100">
        <v>2351</v>
      </c>
      <c r="G702" s="100" t="s">
        <v>1002</v>
      </c>
    </row>
    <row r="703" spans="2:7">
      <c r="B703" s="105" t="s">
        <v>2178</v>
      </c>
      <c r="C703" s="100" t="s">
        <v>561</v>
      </c>
      <c r="D703" s="100">
        <v>23</v>
      </c>
      <c r="E703" s="100">
        <v>235</v>
      </c>
      <c r="F703" s="100">
        <v>2352</v>
      </c>
      <c r="G703" s="100" t="s">
        <v>1003</v>
      </c>
    </row>
    <row r="704" spans="2:7">
      <c r="B704" s="105" t="s">
        <v>2178</v>
      </c>
      <c r="C704" s="100" t="s">
        <v>561</v>
      </c>
      <c r="D704" s="100">
        <v>23</v>
      </c>
      <c r="E704" s="100">
        <v>235</v>
      </c>
      <c r="F704" s="100">
        <v>2353</v>
      </c>
      <c r="G704" s="100" t="s">
        <v>1004</v>
      </c>
    </row>
    <row r="705" spans="2:7">
      <c r="B705" s="105" t="s">
        <v>2178</v>
      </c>
      <c r="C705" s="100" t="s">
        <v>561</v>
      </c>
      <c r="D705" s="100">
        <v>23</v>
      </c>
      <c r="E705" s="100">
        <v>235</v>
      </c>
      <c r="F705" s="100">
        <v>2354</v>
      </c>
      <c r="G705" s="100" t="s">
        <v>1005</v>
      </c>
    </row>
    <row r="706" spans="2:7">
      <c r="B706" s="105" t="s">
        <v>2178</v>
      </c>
      <c r="C706" s="100" t="s">
        <v>561</v>
      </c>
      <c r="D706" s="100">
        <v>23</v>
      </c>
      <c r="E706" s="100">
        <v>235</v>
      </c>
      <c r="F706" s="100">
        <v>2355</v>
      </c>
      <c r="G706" s="100" t="s">
        <v>1006</v>
      </c>
    </row>
    <row r="707" spans="2:7">
      <c r="B707" s="105" t="s">
        <v>2178</v>
      </c>
      <c r="C707" s="100" t="s">
        <v>561</v>
      </c>
      <c r="D707" s="100">
        <v>23</v>
      </c>
      <c r="E707" s="100">
        <v>239</v>
      </c>
      <c r="F707" s="100">
        <v>0</v>
      </c>
      <c r="G707" s="100" t="s">
        <v>1007</v>
      </c>
    </row>
    <row r="708" spans="2:7">
      <c r="B708" s="105" t="s">
        <v>2178</v>
      </c>
      <c r="C708" s="100" t="s">
        <v>561</v>
      </c>
      <c r="D708" s="100">
        <v>23</v>
      </c>
      <c r="E708" s="100">
        <v>239</v>
      </c>
      <c r="F708" s="100">
        <v>2391</v>
      </c>
      <c r="G708" s="100" t="s">
        <v>1008</v>
      </c>
    </row>
    <row r="709" spans="2:7">
      <c r="B709" s="105" t="s">
        <v>2178</v>
      </c>
      <c r="C709" s="100" t="s">
        <v>561</v>
      </c>
      <c r="D709" s="100">
        <v>23</v>
      </c>
      <c r="E709" s="100">
        <v>239</v>
      </c>
      <c r="F709" s="100">
        <v>2399</v>
      </c>
      <c r="G709" s="100" t="s">
        <v>1009</v>
      </c>
    </row>
    <row r="710" spans="2:7">
      <c r="B710" s="105" t="s">
        <v>2178</v>
      </c>
      <c r="C710" s="100" t="s">
        <v>561</v>
      </c>
      <c r="D710" s="100">
        <v>24</v>
      </c>
      <c r="E710" s="100">
        <v>0</v>
      </c>
      <c r="F710" s="100">
        <v>0</v>
      </c>
      <c r="G710" s="100" t="s">
        <v>1010</v>
      </c>
    </row>
    <row r="711" spans="2:7">
      <c r="B711" s="105" t="s">
        <v>2178</v>
      </c>
      <c r="C711" s="100" t="s">
        <v>561</v>
      </c>
      <c r="D711" s="100">
        <v>24</v>
      </c>
      <c r="E711" s="100">
        <v>240</v>
      </c>
      <c r="F711" s="100">
        <v>0</v>
      </c>
      <c r="G711" s="100" t="s">
        <v>1011</v>
      </c>
    </row>
    <row r="712" spans="2:7">
      <c r="B712" s="105" t="s">
        <v>2178</v>
      </c>
      <c r="C712" s="100" t="s">
        <v>561</v>
      </c>
      <c r="D712" s="100">
        <v>24</v>
      </c>
      <c r="E712" s="100">
        <v>240</v>
      </c>
      <c r="F712" s="100">
        <v>2400</v>
      </c>
      <c r="G712" s="100" t="s">
        <v>388</v>
      </c>
    </row>
    <row r="713" spans="2:7">
      <c r="B713" s="105" t="s">
        <v>2178</v>
      </c>
      <c r="C713" s="100" t="s">
        <v>561</v>
      </c>
      <c r="D713" s="100">
        <v>24</v>
      </c>
      <c r="E713" s="100">
        <v>240</v>
      </c>
      <c r="F713" s="100">
        <v>2409</v>
      </c>
      <c r="G713" s="100" t="s">
        <v>389</v>
      </c>
    </row>
    <row r="714" spans="2:7">
      <c r="B714" s="105" t="s">
        <v>2178</v>
      </c>
      <c r="C714" s="100" t="s">
        <v>561</v>
      </c>
      <c r="D714" s="100">
        <v>24</v>
      </c>
      <c r="E714" s="100">
        <v>241</v>
      </c>
      <c r="F714" s="100">
        <v>0</v>
      </c>
      <c r="G714" s="100" t="s">
        <v>1012</v>
      </c>
    </row>
    <row r="715" spans="2:7">
      <c r="B715" s="105" t="s">
        <v>2178</v>
      </c>
      <c r="C715" s="100" t="s">
        <v>561</v>
      </c>
      <c r="D715" s="100">
        <v>24</v>
      </c>
      <c r="E715" s="100">
        <v>241</v>
      </c>
      <c r="F715" s="100">
        <v>2411</v>
      </c>
      <c r="G715" s="100" t="s">
        <v>1012</v>
      </c>
    </row>
    <row r="716" spans="2:7">
      <c r="B716" s="105" t="s">
        <v>2178</v>
      </c>
      <c r="C716" s="100" t="s">
        <v>561</v>
      </c>
      <c r="D716" s="100">
        <v>24</v>
      </c>
      <c r="E716" s="100">
        <v>242</v>
      </c>
      <c r="F716" s="100">
        <v>0</v>
      </c>
      <c r="G716" s="100" t="s">
        <v>1013</v>
      </c>
    </row>
    <row r="717" spans="2:7">
      <c r="B717" s="105" t="s">
        <v>2178</v>
      </c>
      <c r="C717" s="100" t="s">
        <v>561</v>
      </c>
      <c r="D717" s="100">
        <v>24</v>
      </c>
      <c r="E717" s="100">
        <v>242</v>
      </c>
      <c r="F717" s="100">
        <v>2421</v>
      </c>
      <c r="G717" s="100" t="s">
        <v>1014</v>
      </c>
    </row>
    <row r="718" spans="2:7">
      <c r="B718" s="105" t="s">
        <v>2178</v>
      </c>
      <c r="C718" s="100" t="s">
        <v>561</v>
      </c>
      <c r="D718" s="100">
        <v>24</v>
      </c>
      <c r="E718" s="100">
        <v>242</v>
      </c>
      <c r="F718" s="100">
        <v>2422</v>
      </c>
      <c r="G718" s="100" t="s">
        <v>1015</v>
      </c>
    </row>
    <row r="719" spans="2:7">
      <c r="B719" s="105" t="s">
        <v>2178</v>
      </c>
      <c r="C719" s="100" t="s">
        <v>561</v>
      </c>
      <c r="D719" s="100">
        <v>24</v>
      </c>
      <c r="E719" s="100">
        <v>242</v>
      </c>
      <c r="F719" s="100">
        <v>2423</v>
      </c>
      <c r="G719" s="100" t="s">
        <v>1016</v>
      </c>
    </row>
    <row r="720" spans="2:7">
      <c r="B720" s="105" t="s">
        <v>2178</v>
      </c>
      <c r="C720" s="100" t="s">
        <v>561</v>
      </c>
      <c r="D720" s="100">
        <v>24</v>
      </c>
      <c r="E720" s="100">
        <v>242</v>
      </c>
      <c r="F720" s="100">
        <v>2424</v>
      </c>
      <c r="G720" s="100" t="s">
        <v>1017</v>
      </c>
    </row>
    <row r="721" spans="2:7">
      <c r="B721" s="105" t="s">
        <v>2178</v>
      </c>
      <c r="C721" s="100" t="s">
        <v>561</v>
      </c>
      <c r="D721" s="100">
        <v>24</v>
      </c>
      <c r="E721" s="100">
        <v>242</v>
      </c>
      <c r="F721" s="100">
        <v>2425</v>
      </c>
      <c r="G721" s="100" t="s">
        <v>1018</v>
      </c>
    </row>
    <row r="722" spans="2:7">
      <c r="B722" s="105" t="s">
        <v>2178</v>
      </c>
      <c r="C722" s="100" t="s">
        <v>561</v>
      </c>
      <c r="D722" s="100">
        <v>24</v>
      </c>
      <c r="E722" s="100">
        <v>242</v>
      </c>
      <c r="F722" s="100">
        <v>2426</v>
      </c>
      <c r="G722" s="100" t="s">
        <v>1019</v>
      </c>
    </row>
    <row r="723" spans="2:7">
      <c r="B723" s="105" t="s">
        <v>2178</v>
      </c>
      <c r="C723" s="100" t="s">
        <v>561</v>
      </c>
      <c r="D723" s="100">
        <v>24</v>
      </c>
      <c r="E723" s="100">
        <v>242</v>
      </c>
      <c r="F723" s="100">
        <v>2429</v>
      </c>
      <c r="G723" s="100" t="s">
        <v>1020</v>
      </c>
    </row>
    <row r="724" spans="2:7">
      <c r="B724" s="105" t="s">
        <v>2178</v>
      </c>
      <c r="C724" s="100" t="s">
        <v>561</v>
      </c>
      <c r="D724" s="100">
        <v>24</v>
      </c>
      <c r="E724" s="100">
        <v>243</v>
      </c>
      <c r="F724" s="100">
        <v>0</v>
      </c>
      <c r="G724" s="100" t="s">
        <v>1021</v>
      </c>
    </row>
    <row r="725" spans="2:7">
      <c r="B725" s="105" t="s">
        <v>2178</v>
      </c>
      <c r="C725" s="100" t="s">
        <v>561</v>
      </c>
      <c r="D725" s="100">
        <v>24</v>
      </c>
      <c r="E725" s="100">
        <v>243</v>
      </c>
      <c r="F725" s="100">
        <v>2431</v>
      </c>
      <c r="G725" s="100" t="s">
        <v>1022</v>
      </c>
    </row>
    <row r="726" spans="2:7">
      <c r="B726" s="105" t="s">
        <v>2178</v>
      </c>
      <c r="C726" s="100" t="s">
        <v>561</v>
      </c>
      <c r="D726" s="100">
        <v>24</v>
      </c>
      <c r="E726" s="100">
        <v>243</v>
      </c>
      <c r="F726" s="100">
        <v>2432</v>
      </c>
      <c r="G726" s="100" t="s">
        <v>1023</v>
      </c>
    </row>
    <row r="727" spans="2:7">
      <c r="B727" s="105" t="s">
        <v>2178</v>
      </c>
      <c r="C727" s="100" t="s">
        <v>561</v>
      </c>
      <c r="D727" s="100">
        <v>24</v>
      </c>
      <c r="E727" s="100">
        <v>243</v>
      </c>
      <c r="F727" s="100">
        <v>2433</v>
      </c>
      <c r="G727" s="100" t="s">
        <v>1024</v>
      </c>
    </row>
    <row r="728" spans="2:7">
      <c r="B728" s="105" t="s">
        <v>2178</v>
      </c>
      <c r="C728" s="100" t="s">
        <v>561</v>
      </c>
      <c r="D728" s="100">
        <v>24</v>
      </c>
      <c r="E728" s="100">
        <v>243</v>
      </c>
      <c r="F728" s="100">
        <v>2439</v>
      </c>
      <c r="G728" s="100" t="s">
        <v>1025</v>
      </c>
    </row>
    <row r="729" spans="2:7">
      <c r="B729" s="105" t="s">
        <v>2178</v>
      </c>
      <c r="C729" s="100" t="s">
        <v>561</v>
      </c>
      <c r="D729" s="100">
        <v>24</v>
      </c>
      <c r="E729" s="100">
        <v>244</v>
      </c>
      <c r="F729" s="100">
        <v>0</v>
      </c>
      <c r="G729" s="100" t="s">
        <v>1026</v>
      </c>
    </row>
    <row r="730" spans="2:7">
      <c r="B730" s="105" t="s">
        <v>2178</v>
      </c>
      <c r="C730" s="100" t="s">
        <v>561</v>
      </c>
      <c r="D730" s="100">
        <v>24</v>
      </c>
      <c r="E730" s="100">
        <v>244</v>
      </c>
      <c r="F730" s="100">
        <v>2441</v>
      </c>
      <c r="G730" s="100" t="s">
        <v>1027</v>
      </c>
    </row>
    <row r="731" spans="2:7">
      <c r="B731" s="105" t="s">
        <v>2178</v>
      </c>
      <c r="C731" s="100" t="s">
        <v>561</v>
      </c>
      <c r="D731" s="100">
        <v>24</v>
      </c>
      <c r="E731" s="100">
        <v>244</v>
      </c>
      <c r="F731" s="100">
        <v>2442</v>
      </c>
      <c r="G731" s="100" t="s">
        <v>1028</v>
      </c>
    </row>
    <row r="732" spans="2:7">
      <c r="B732" s="105" t="s">
        <v>2178</v>
      </c>
      <c r="C732" s="100" t="s">
        <v>561</v>
      </c>
      <c r="D732" s="100">
        <v>24</v>
      </c>
      <c r="E732" s="100">
        <v>244</v>
      </c>
      <c r="F732" s="100">
        <v>2443</v>
      </c>
      <c r="G732" s="100" t="s">
        <v>1029</v>
      </c>
    </row>
    <row r="733" spans="2:7">
      <c r="B733" s="105" t="s">
        <v>2178</v>
      </c>
      <c r="C733" s="100" t="s">
        <v>561</v>
      </c>
      <c r="D733" s="100">
        <v>24</v>
      </c>
      <c r="E733" s="100">
        <v>244</v>
      </c>
      <c r="F733" s="100">
        <v>2444</v>
      </c>
      <c r="G733" s="100" t="s">
        <v>1030</v>
      </c>
    </row>
    <row r="734" spans="2:7">
      <c r="B734" s="105" t="s">
        <v>2178</v>
      </c>
      <c r="C734" s="100" t="s">
        <v>561</v>
      </c>
      <c r="D734" s="100">
        <v>24</v>
      </c>
      <c r="E734" s="100">
        <v>244</v>
      </c>
      <c r="F734" s="100">
        <v>2445</v>
      </c>
      <c r="G734" s="100" t="s">
        <v>1031</v>
      </c>
    </row>
    <row r="735" spans="2:7">
      <c r="B735" s="105" t="s">
        <v>2178</v>
      </c>
      <c r="C735" s="100" t="s">
        <v>561</v>
      </c>
      <c r="D735" s="100">
        <v>24</v>
      </c>
      <c r="E735" s="100">
        <v>244</v>
      </c>
      <c r="F735" s="100">
        <v>2446</v>
      </c>
      <c r="G735" s="100" t="s">
        <v>1032</v>
      </c>
    </row>
    <row r="736" spans="2:7">
      <c r="B736" s="105" t="s">
        <v>2178</v>
      </c>
      <c r="C736" s="100" t="s">
        <v>561</v>
      </c>
      <c r="D736" s="100">
        <v>24</v>
      </c>
      <c r="E736" s="100">
        <v>245</v>
      </c>
      <c r="F736" s="100">
        <v>0</v>
      </c>
      <c r="G736" s="100" t="s">
        <v>1033</v>
      </c>
    </row>
    <row r="737" spans="2:7">
      <c r="B737" s="105" t="s">
        <v>2178</v>
      </c>
      <c r="C737" s="100" t="s">
        <v>561</v>
      </c>
      <c r="D737" s="100">
        <v>24</v>
      </c>
      <c r="E737" s="100">
        <v>245</v>
      </c>
      <c r="F737" s="100">
        <v>2451</v>
      </c>
      <c r="G737" s="100" t="s">
        <v>1034</v>
      </c>
    </row>
    <row r="738" spans="2:7">
      <c r="B738" s="105" t="s">
        <v>2178</v>
      </c>
      <c r="C738" s="100" t="s">
        <v>561</v>
      </c>
      <c r="D738" s="100">
        <v>24</v>
      </c>
      <c r="E738" s="100">
        <v>245</v>
      </c>
      <c r="F738" s="100">
        <v>2452</v>
      </c>
      <c r="G738" s="100" t="s">
        <v>1035</v>
      </c>
    </row>
    <row r="739" spans="2:7">
      <c r="B739" s="105" t="s">
        <v>2178</v>
      </c>
      <c r="C739" s="100" t="s">
        <v>561</v>
      </c>
      <c r="D739" s="100">
        <v>24</v>
      </c>
      <c r="E739" s="100">
        <v>245</v>
      </c>
      <c r="F739" s="100">
        <v>2453</v>
      </c>
      <c r="G739" s="100" t="s">
        <v>1036</v>
      </c>
    </row>
    <row r="740" spans="2:7">
      <c r="B740" s="105" t="s">
        <v>2178</v>
      </c>
      <c r="C740" s="100" t="s">
        <v>561</v>
      </c>
      <c r="D740" s="100">
        <v>24</v>
      </c>
      <c r="E740" s="100">
        <v>246</v>
      </c>
      <c r="F740" s="100">
        <v>0</v>
      </c>
      <c r="G740" s="100" t="s">
        <v>1037</v>
      </c>
    </row>
    <row r="741" spans="2:7">
      <c r="B741" s="105" t="s">
        <v>2178</v>
      </c>
      <c r="C741" s="100" t="s">
        <v>561</v>
      </c>
      <c r="D741" s="100">
        <v>24</v>
      </c>
      <c r="E741" s="100">
        <v>246</v>
      </c>
      <c r="F741" s="100">
        <v>2461</v>
      </c>
      <c r="G741" s="100" t="s">
        <v>1038</v>
      </c>
    </row>
    <row r="742" spans="2:7">
      <c r="B742" s="105" t="s">
        <v>2178</v>
      </c>
      <c r="C742" s="100" t="s">
        <v>561</v>
      </c>
      <c r="D742" s="100">
        <v>24</v>
      </c>
      <c r="E742" s="100">
        <v>246</v>
      </c>
      <c r="F742" s="100">
        <v>2462</v>
      </c>
      <c r="G742" s="100" t="s">
        <v>1039</v>
      </c>
    </row>
    <row r="743" spans="2:7">
      <c r="B743" s="105" t="s">
        <v>2178</v>
      </c>
      <c r="C743" s="100" t="s">
        <v>561</v>
      </c>
      <c r="D743" s="100">
        <v>24</v>
      </c>
      <c r="E743" s="100">
        <v>246</v>
      </c>
      <c r="F743" s="100">
        <v>2463</v>
      </c>
      <c r="G743" s="100" t="s">
        <v>1040</v>
      </c>
    </row>
    <row r="744" spans="2:7">
      <c r="B744" s="105" t="s">
        <v>2178</v>
      </c>
      <c r="C744" s="100" t="s">
        <v>561</v>
      </c>
      <c r="D744" s="100">
        <v>24</v>
      </c>
      <c r="E744" s="100">
        <v>246</v>
      </c>
      <c r="F744" s="100">
        <v>2464</v>
      </c>
      <c r="G744" s="100" t="s">
        <v>1041</v>
      </c>
    </row>
    <row r="745" spans="2:7">
      <c r="B745" s="105" t="s">
        <v>2178</v>
      </c>
      <c r="C745" s="100" t="s">
        <v>561</v>
      </c>
      <c r="D745" s="100">
        <v>24</v>
      </c>
      <c r="E745" s="100">
        <v>246</v>
      </c>
      <c r="F745" s="100">
        <v>2465</v>
      </c>
      <c r="G745" s="100" t="s">
        <v>1042</v>
      </c>
    </row>
    <row r="746" spans="2:7">
      <c r="B746" s="105" t="s">
        <v>2178</v>
      </c>
      <c r="C746" s="100" t="s">
        <v>561</v>
      </c>
      <c r="D746" s="100">
        <v>24</v>
      </c>
      <c r="E746" s="100">
        <v>246</v>
      </c>
      <c r="F746" s="100">
        <v>2469</v>
      </c>
      <c r="G746" s="100" t="s">
        <v>1043</v>
      </c>
    </row>
    <row r="747" spans="2:7">
      <c r="B747" s="105" t="s">
        <v>2178</v>
      </c>
      <c r="C747" s="100" t="s">
        <v>561</v>
      </c>
      <c r="D747" s="100">
        <v>24</v>
      </c>
      <c r="E747" s="100">
        <v>247</v>
      </c>
      <c r="F747" s="100">
        <v>0</v>
      </c>
      <c r="G747" s="100" t="s">
        <v>1044</v>
      </c>
    </row>
    <row r="748" spans="2:7">
      <c r="B748" s="105" t="s">
        <v>2178</v>
      </c>
      <c r="C748" s="100" t="s">
        <v>561</v>
      </c>
      <c r="D748" s="100">
        <v>24</v>
      </c>
      <c r="E748" s="100">
        <v>247</v>
      </c>
      <c r="F748" s="100">
        <v>2471</v>
      </c>
      <c r="G748" s="100" t="s">
        <v>1045</v>
      </c>
    </row>
    <row r="749" spans="2:7">
      <c r="B749" s="105" t="s">
        <v>2178</v>
      </c>
      <c r="C749" s="100" t="s">
        <v>561</v>
      </c>
      <c r="D749" s="100">
        <v>24</v>
      </c>
      <c r="E749" s="100">
        <v>247</v>
      </c>
      <c r="F749" s="100">
        <v>2479</v>
      </c>
      <c r="G749" s="100" t="s">
        <v>1046</v>
      </c>
    </row>
    <row r="750" spans="2:7">
      <c r="B750" s="105" t="s">
        <v>2178</v>
      </c>
      <c r="C750" s="100" t="s">
        <v>561</v>
      </c>
      <c r="D750" s="100">
        <v>24</v>
      </c>
      <c r="E750" s="100">
        <v>248</v>
      </c>
      <c r="F750" s="100">
        <v>0</v>
      </c>
      <c r="G750" s="100" t="s">
        <v>1047</v>
      </c>
    </row>
    <row r="751" spans="2:7">
      <c r="B751" s="105" t="s">
        <v>2178</v>
      </c>
      <c r="C751" s="100" t="s">
        <v>561</v>
      </c>
      <c r="D751" s="100">
        <v>24</v>
      </c>
      <c r="E751" s="100">
        <v>248</v>
      </c>
      <c r="F751" s="100">
        <v>2481</v>
      </c>
      <c r="G751" s="100" t="s">
        <v>1047</v>
      </c>
    </row>
    <row r="752" spans="2:7">
      <c r="B752" s="105" t="s">
        <v>2178</v>
      </c>
      <c r="C752" s="100" t="s">
        <v>561</v>
      </c>
      <c r="D752" s="100">
        <v>24</v>
      </c>
      <c r="E752" s="100">
        <v>249</v>
      </c>
      <c r="F752" s="100">
        <v>0</v>
      </c>
      <c r="G752" s="100" t="s">
        <v>1048</v>
      </c>
    </row>
    <row r="753" spans="2:7">
      <c r="B753" s="105" t="s">
        <v>2178</v>
      </c>
      <c r="C753" s="100" t="s">
        <v>561</v>
      </c>
      <c r="D753" s="100">
        <v>24</v>
      </c>
      <c r="E753" s="100">
        <v>249</v>
      </c>
      <c r="F753" s="100">
        <v>2491</v>
      </c>
      <c r="G753" s="100" t="s">
        <v>1049</v>
      </c>
    </row>
    <row r="754" spans="2:7">
      <c r="B754" s="105" t="s">
        <v>2178</v>
      </c>
      <c r="C754" s="100" t="s">
        <v>561</v>
      </c>
      <c r="D754" s="100">
        <v>24</v>
      </c>
      <c r="E754" s="100">
        <v>249</v>
      </c>
      <c r="F754" s="100">
        <v>2492</v>
      </c>
      <c r="G754" s="100" t="s">
        <v>1050</v>
      </c>
    </row>
    <row r="755" spans="2:7">
      <c r="B755" s="105" t="s">
        <v>2178</v>
      </c>
      <c r="C755" s="100" t="s">
        <v>561</v>
      </c>
      <c r="D755" s="100">
        <v>24</v>
      </c>
      <c r="E755" s="100">
        <v>249</v>
      </c>
      <c r="F755" s="100">
        <v>2499</v>
      </c>
      <c r="G755" s="100" t="s">
        <v>1051</v>
      </c>
    </row>
    <row r="756" spans="2:7">
      <c r="B756" s="105" t="s">
        <v>2178</v>
      </c>
      <c r="C756" s="100" t="s">
        <v>561</v>
      </c>
      <c r="D756" s="100">
        <v>25</v>
      </c>
      <c r="E756" s="100">
        <v>0</v>
      </c>
      <c r="F756" s="100">
        <v>0</v>
      </c>
      <c r="G756" s="100" t="s">
        <v>1052</v>
      </c>
    </row>
    <row r="757" spans="2:7">
      <c r="B757" s="105" t="s">
        <v>2178</v>
      </c>
      <c r="C757" s="100" t="s">
        <v>561</v>
      </c>
      <c r="D757" s="100">
        <v>25</v>
      </c>
      <c r="E757" s="100">
        <v>250</v>
      </c>
      <c r="F757" s="100">
        <v>0</v>
      </c>
      <c r="G757" s="100" t="s">
        <v>1053</v>
      </c>
    </row>
    <row r="758" spans="2:7">
      <c r="B758" s="105" t="s">
        <v>2178</v>
      </c>
      <c r="C758" s="100" t="s">
        <v>561</v>
      </c>
      <c r="D758" s="100">
        <v>25</v>
      </c>
      <c r="E758" s="100">
        <v>250</v>
      </c>
      <c r="F758" s="100">
        <v>2500</v>
      </c>
      <c r="G758" s="100" t="s">
        <v>388</v>
      </c>
    </row>
    <row r="759" spans="2:7">
      <c r="B759" s="105" t="s">
        <v>2178</v>
      </c>
      <c r="C759" s="100" t="s">
        <v>561</v>
      </c>
      <c r="D759" s="100">
        <v>25</v>
      </c>
      <c r="E759" s="100">
        <v>250</v>
      </c>
      <c r="F759" s="100">
        <v>2509</v>
      </c>
      <c r="G759" s="100" t="s">
        <v>389</v>
      </c>
    </row>
    <row r="760" spans="2:7">
      <c r="B760" s="105" t="s">
        <v>2178</v>
      </c>
      <c r="C760" s="100" t="s">
        <v>561</v>
      </c>
      <c r="D760" s="100">
        <v>25</v>
      </c>
      <c r="E760" s="100">
        <v>251</v>
      </c>
      <c r="F760" s="100">
        <v>0</v>
      </c>
      <c r="G760" s="100" t="s">
        <v>1054</v>
      </c>
    </row>
    <row r="761" spans="2:7">
      <c r="B761" s="105" t="s">
        <v>2178</v>
      </c>
      <c r="C761" s="100" t="s">
        <v>561</v>
      </c>
      <c r="D761" s="100">
        <v>25</v>
      </c>
      <c r="E761" s="100">
        <v>251</v>
      </c>
      <c r="F761" s="100">
        <v>2511</v>
      </c>
      <c r="G761" s="100" t="s">
        <v>1055</v>
      </c>
    </row>
    <row r="762" spans="2:7">
      <c r="B762" s="105" t="s">
        <v>2178</v>
      </c>
      <c r="C762" s="100" t="s">
        <v>561</v>
      </c>
      <c r="D762" s="100">
        <v>25</v>
      </c>
      <c r="E762" s="100">
        <v>251</v>
      </c>
      <c r="F762" s="100">
        <v>2512</v>
      </c>
      <c r="G762" s="100" t="s">
        <v>1056</v>
      </c>
    </row>
    <row r="763" spans="2:7">
      <c r="B763" s="105" t="s">
        <v>2178</v>
      </c>
      <c r="C763" s="100" t="s">
        <v>561</v>
      </c>
      <c r="D763" s="100">
        <v>25</v>
      </c>
      <c r="E763" s="100">
        <v>251</v>
      </c>
      <c r="F763" s="100">
        <v>2513</v>
      </c>
      <c r="G763" s="100" t="s">
        <v>1057</v>
      </c>
    </row>
    <row r="764" spans="2:7">
      <c r="B764" s="105" t="s">
        <v>2178</v>
      </c>
      <c r="C764" s="100" t="s">
        <v>561</v>
      </c>
      <c r="D764" s="100">
        <v>25</v>
      </c>
      <c r="E764" s="100">
        <v>251</v>
      </c>
      <c r="F764" s="100">
        <v>2519</v>
      </c>
      <c r="G764" s="100" t="s">
        <v>1058</v>
      </c>
    </row>
    <row r="765" spans="2:7">
      <c r="B765" s="105" t="s">
        <v>2178</v>
      </c>
      <c r="C765" s="100" t="s">
        <v>561</v>
      </c>
      <c r="D765" s="100">
        <v>25</v>
      </c>
      <c r="E765" s="100">
        <v>252</v>
      </c>
      <c r="F765" s="100">
        <v>0</v>
      </c>
      <c r="G765" s="100" t="s">
        <v>1059</v>
      </c>
    </row>
    <row r="766" spans="2:7">
      <c r="B766" s="105" t="s">
        <v>2178</v>
      </c>
      <c r="C766" s="100" t="s">
        <v>561</v>
      </c>
      <c r="D766" s="100">
        <v>25</v>
      </c>
      <c r="E766" s="100">
        <v>252</v>
      </c>
      <c r="F766" s="100">
        <v>2521</v>
      </c>
      <c r="G766" s="100" t="s">
        <v>1060</v>
      </c>
    </row>
    <row r="767" spans="2:7">
      <c r="B767" s="105" t="s">
        <v>2178</v>
      </c>
      <c r="C767" s="100" t="s">
        <v>561</v>
      </c>
      <c r="D767" s="100">
        <v>25</v>
      </c>
      <c r="E767" s="100">
        <v>252</v>
      </c>
      <c r="F767" s="100">
        <v>2522</v>
      </c>
      <c r="G767" s="100" t="s">
        <v>1061</v>
      </c>
    </row>
    <row r="768" spans="2:7">
      <c r="B768" s="105" t="s">
        <v>2178</v>
      </c>
      <c r="C768" s="100" t="s">
        <v>561</v>
      </c>
      <c r="D768" s="100">
        <v>25</v>
      </c>
      <c r="E768" s="100">
        <v>252</v>
      </c>
      <c r="F768" s="100">
        <v>2523</v>
      </c>
      <c r="G768" s="100" t="s">
        <v>1062</v>
      </c>
    </row>
    <row r="769" spans="2:7">
      <c r="B769" s="105" t="s">
        <v>2178</v>
      </c>
      <c r="C769" s="100" t="s">
        <v>561</v>
      </c>
      <c r="D769" s="100">
        <v>25</v>
      </c>
      <c r="E769" s="100">
        <v>253</v>
      </c>
      <c r="F769" s="100">
        <v>0</v>
      </c>
      <c r="G769" s="100" t="s">
        <v>1063</v>
      </c>
    </row>
    <row r="770" spans="2:7">
      <c r="B770" s="105" t="s">
        <v>2178</v>
      </c>
      <c r="C770" s="100" t="s">
        <v>561</v>
      </c>
      <c r="D770" s="100">
        <v>25</v>
      </c>
      <c r="E770" s="100">
        <v>253</v>
      </c>
      <c r="F770" s="100">
        <v>2531</v>
      </c>
      <c r="G770" s="100" t="s">
        <v>1064</v>
      </c>
    </row>
    <row r="771" spans="2:7">
      <c r="B771" s="105" t="s">
        <v>2178</v>
      </c>
      <c r="C771" s="100" t="s">
        <v>561</v>
      </c>
      <c r="D771" s="100">
        <v>25</v>
      </c>
      <c r="E771" s="100">
        <v>253</v>
      </c>
      <c r="F771" s="100">
        <v>2532</v>
      </c>
      <c r="G771" s="100" t="s">
        <v>1065</v>
      </c>
    </row>
    <row r="772" spans="2:7">
      <c r="B772" s="105" t="s">
        <v>2178</v>
      </c>
      <c r="C772" s="100" t="s">
        <v>561</v>
      </c>
      <c r="D772" s="100">
        <v>25</v>
      </c>
      <c r="E772" s="100">
        <v>253</v>
      </c>
      <c r="F772" s="100">
        <v>2533</v>
      </c>
      <c r="G772" s="100" t="s">
        <v>1066</v>
      </c>
    </row>
    <row r="773" spans="2:7">
      <c r="B773" s="105" t="s">
        <v>2178</v>
      </c>
      <c r="C773" s="100" t="s">
        <v>561</v>
      </c>
      <c r="D773" s="100">
        <v>25</v>
      </c>
      <c r="E773" s="100">
        <v>253</v>
      </c>
      <c r="F773" s="100">
        <v>2534</v>
      </c>
      <c r="G773" s="100" t="s">
        <v>1067</v>
      </c>
    </row>
    <row r="774" spans="2:7">
      <c r="B774" s="105" t="s">
        <v>2178</v>
      </c>
      <c r="C774" s="100" t="s">
        <v>561</v>
      </c>
      <c r="D774" s="100">
        <v>25</v>
      </c>
      <c r="E774" s="100">
        <v>253</v>
      </c>
      <c r="F774" s="100">
        <v>2535</v>
      </c>
      <c r="G774" s="100" t="s">
        <v>1068</v>
      </c>
    </row>
    <row r="775" spans="2:7">
      <c r="B775" s="105" t="s">
        <v>2178</v>
      </c>
      <c r="C775" s="100" t="s">
        <v>561</v>
      </c>
      <c r="D775" s="100">
        <v>25</v>
      </c>
      <c r="E775" s="100">
        <v>259</v>
      </c>
      <c r="F775" s="100">
        <v>0</v>
      </c>
      <c r="G775" s="100" t="s">
        <v>1069</v>
      </c>
    </row>
    <row r="776" spans="2:7">
      <c r="B776" s="105" t="s">
        <v>2178</v>
      </c>
      <c r="C776" s="100" t="s">
        <v>561</v>
      </c>
      <c r="D776" s="100">
        <v>25</v>
      </c>
      <c r="E776" s="100">
        <v>259</v>
      </c>
      <c r="F776" s="100">
        <v>2591</v>
      </c>
      <c r="G776" s="100" t="s">
        <v>1070</v>
      </c>
    </row>
    <row r="777" spans="2:7">
      <c r="B777" s="105" t="s">
        <v>2178</v>
      </c>
      <c r="C777" s="100" t="s">
        <v>561</v>
      </c>
      <c r="D777" s="100">
        <v>25</v>
      </c>
      <c r="E777" s="100">
        <v>259</v>
      </c>
      <c r="F777" s="100">
        <v>2592</v>
      </c>
      <c r="G777" s="100" t="s">
        <v>1071</v>
      </c>
    </row>
    <row r="778" spans="2:7">
      <c r="B778" s="105" t="s">
        <v>2178</v>
      </c>
      <c r="C778" s="100" t="s">
        <v>561</v>
      </c>
      <c r="D778" s="100">
        <v>25</v>
      </c>
      <c r="E778" s="100">
        <v>259</v>
      </c>
      <c r="F778" s="100">
        <v>2593</v>
      </c>
      <c r="G778" s="100" t="s">
        <v>1072</v>
      </c>
    </row>
    <row r="779" spans="2:7">
      <c r="B779" s="105" t="s">
        <v>2178</v>
      </c>
      <c r="C779" s="100" t="s">
        <v>561</v>
      </c>
      <c r="D779" s="100">
        <v>25</v>
      </c>
      <c r="E779" s="100">
        <v>259</v>
      </c>
      <c r="F779" s="100">
        <v>2594</v>
      </c>
      <c r="G779" s="100" t="s">
        <v>1073</v>
      </c>
    </row>
    <row r="780" spans="2:7">
      <c r="B780" s="105" t="s">
        <v>2178</v>
      </c>
      <c r="C780" s="100" t="s">
        <v>561</v>
      </c>
      <c r="D780" s="100">
        <v>25</v>
      </c>
      <c r="E780" s="100">
        <v>259</v>
      </c>
      <c r="F780" s="100">
        <v>2595</v>
      </c>
      <c r="G780" s="100" t="s">
        <v>1074</v>
      </c>
    </row>
    <row r="781" spans="2:7">
      <c r="B781" s="105" t="s">
        <v>2178</v>
      </c>
      <c r="C781" s="100" t="s">
        <v>561</v>
      </c>
      <c r="D781" s="100">
        <v>25</v>
      </c>
      <c r="E781" s="100">
        <v>259</v>
      </c>
      <c r="F781" s="100">
        <v>2596</v>
      </c>
      <c r="G781" s="100" t="s">
        <v>1075</v>
      </c>
    </row>
    <row r="782" spans="2:7">
      <c r="B782" s="105" t="s">
        <v>2178</v>
      </c>
      <c r="C782" s="100" t="s">
        <v>561</v>
      </c>
      <c r="D782" s="100">
        <v>25</v>
      </c>
      <c r="E782" s="100">
        <v>259</v>
      </c>
      <c r="F782" s="100">
        <v>2599</v>
      </c>
      <c r="G782" s="100" t="s">
        <v>1076</v>
      </c>
    </row>
    <row r="783" spans="2:7">
      <c r="B783" s="105" t="s">
        <v>2178</v>
      </c>
      <c r="C783" s="100" t="s">
        <v>561</v>
      </c>
      <c r="D783" s="100">
        <v>26</v>
      </c>
      <c r="E783" s="100">
        <v>0</v>
      </c>
      <c r="F783" s="100">
        <v>0</v>
      </c>
      <c r="G783" s="100" t="s">
        <v>1077</v>
      </c>
    </row>
    <row r="784" spans="2:7">
      <c r="B784" s="105" t="s">
        <v>2178</v>
      </c>
      <c r="C784" s="100" t="s">
        <v>561</v>
      </c>
      <c r="D784" s="100">
        <v>26</v>
      </c>
      <c r="E784" s="100">
        <v>260</v>
      </c>
      <c r="F784" s="100">
        <v>0</v>
      </c>
      <c r="G784" s="100" t="s">
        <v>1078</v>
      </c>
    </row>
    <row r="785" spans="2:7">
      <c r="B785" s="105" t="s">
        <v>2178</v>
      </c>
      <c r="C785" s="100" t="s">
        <v>561</v>
      </c>
      <c r="D785" s="100">
        <v>26</v>
      </c>
      <c r="E785" s="100">
        <v>260</v>
      </c>
      <c r="F785" s="100">
        <v>2600</v>
      </c>
      <c r="G785" s="100" t="s">
        <v>388</v>
      </c>
    </row>
    <row r="786" spans="2:7">
      <c r="B786" s="105" t="s">
        <v>2178</v>
      </c>
      <c r="C786" s="100" t="s">
        <v>561</v>
      </c>
      <c r="D786" s="100">
        <v>26</v>
      </c>
      <c r="E786" s="100">
        <v>260</v>
      </c>
      <c r="F786" s="100">
        <v>2609</v>
      </c>
      <c r="G786" s="100" t="s">
        <v>389</v>
      </c>
    </row>
    <row r="787" spans="2:7">
      <c r="B787" s="105" t="s">
        <v>2178</v>
      </c>
      <c r="C787" s="100" t="s">
        <v>561</v>
      </c>
      <c r="D787" s="100">
        <v>26</v>
      </c>
      <c r="E787" s="100">
        <v>261</v>
      </c>
      <c r="F787" s="100">
        <v>0</v>
      </c>
      <c r="G787" s="100" t="s">
        <v>1079</v>
      </c>
    </row>
    <row r="788" spans="2:7">
      <c r="B788" s="105" t="s">
        <v>2178</v>
      </c>
      <c r="C788" s="100" t="s">
        <v>561</v>
      </c>
      <c r="D788" s="100">
        <v>26</v>
      </c>
      <c r="E788" s="100">
        <v>261</v>
      </c>
      <c r="F788" s="100">
        <v>2611</v>
      </c>
      <c r="G788" s="100" t="s">
        <v>1079</v>
      </c>
    </row>
    <row r="789" spans="2:7">
      <c r="B789" s="105" t="s">
        <v>2178</v>
      </c>
      <c r="C789" s="100" t="s">
        <v>561</v>
      </c>
      <c r="D789" s="100">
        <v>26</v>
      </c>
      <c r="E789" s="100">
        <v>262</v>
      </c>
      <c r="F789" s="100">
        <v>0</v>
      </c>
      <c r="G789" s="100" t="s">
        <v>1080</v>
      </c>
    </row>
    <row r="790" spans="2:7">
      <c r="B790" s="105" t="s">
        <v>2178</v>
      </c>
      <c r="C790" s="100" t="s">
        <v>561</v>
      </c>
      <c r="D790" s="100">
        <v>26</v>
      </c>
      <c r="E790" s="100">
        <v>262</v>
      </c>
      <c r="F790" s="100">
        <v>2621</v>
      </c>
      <c r="G790" s="100" t="s">
        <v>1080</v>
      </c>
    </row>
    <row r="791" spans="2:7">
      <c r="B791" s="105" t="s">
        <v>2178</v>
      </c>
      <c r="C791" s="100" t="s">
        <v>561</v>
      </c>
      <c r="D791" s="100">
        <v>26</v>
      </c>
      <c r="E791" s="100">
        <v>263</v>
      </c>
      <c r="F791" s="100">
        <v>0</v>
      </c>
      <c r="G791" s="100" t="s">
        <v>1081</v>
      </c>
    </row>
    <row r="792" spans="2:7">
      <c r="B792" s="105" t="s">
        <v>2178</v>
      </c>
      <c r="C792" s="100" t="s">
        <v>561</v>
      </c>
      <c r="D792" s="100">
        <v>26</v>
      </c>
      <c r="E792" s="100">
        <v>263</v>
      </c>
      <c r="F792" s="100">
        <v>2631</v>
      </c>
      <c r="G792" s="100" t="s">
        <v>1082</v>
      </c>
    </row>
    <row r="793" spans="2:7">
      <c r="B793" s="105" t="s">
        <v>2178</v>
      </c>
      <c r="C793" s="100" t="s">
        <v>561</v>
      </c>
      <c r="D793" s="100">
        <v>26</v>
      </c>
      <c r="E793" s="100">
        <v>263</v>
      </c>
      <c r="F793" s="100">
        <v>2632</v>
      </c>
      <c r="G793" s="100" t="s">
        <v>1083</v>
      </c>
    </row>
    <row r="794" spans="2:7">
      <c r="B794" s="105" t="s">
        <v>2178</v>
      </c>
      <c r="C794" s="100" t="s">
        <v>561</v>
      </c>
      <c r="D794" s="100">
        <v>26</v>
      </c>
      <c r="E794" s="100">
        <v>263</v>
      </c>
      <c r="F794" s="100">
        <v>2633</v>
      </c>
      <c r="G794" s="100" t="s">
        <v>1084</v>
      </c>
    </row>
    <row r="795" spans="2:7">
      <c r="B795" s="105" t="s">
        <v>2178</v>
      </c>
      <c r="C795" s="100" t="s">
        <v>561</v>
      </c>
      <c r="D795" s="100">
        <v>26</v>
      </c>
      <c r="E795" s="100">
        <v>263</v>
      </c>
      <c r="F795" s="100">
        <v>2634</v>
      </c>
      <c r="G795" s="100" t="s">
        <v>1085</v>
      </c>
    </row>
    <row r="796" spans="2:7">
      <c r="B796" s="105" t="s">
        <v>2178</v>
      </c>
      <c r="C796" s="100" t="s">
        <v>561</v>
      </c>
      <c r="D796" s="100">
        <v>26</v>
      </c>
      <c r="E796" s="100">
        <v>263</v>
      </c>
      <c r="F796" s="100">
        <v>2635</v>
      </c>
      <c r="G796" s="100" t="s">
        <v>1086</v>
      </c>
    </row>
    <row r="797" spans="2:7">
      <c r="B797" s="105" t="s">
        <v>2178</v>
      </c>
      <c r="C797" s="100" t="s">
        <v>561</v>
      </c>
      <c r="D797" s="100">
        <v>26</v>
      </c>
      <c r="E797" s="100">
        <v>264</v>
      </c>
      <c r="F797" s="100">
        <v>0</v>
      </c>
      <c r="G797" s="100" t="s">
        <v>1087</v>
      </c>
    </row>
    <row r="798" spans="2:7">
      <c r="B798" s="105" t="s">
        <v>2178</v>
      </c>
      <c r="C798" s="100" t="s">
        <v>561</v>
      </c>
      <c r="D798" s="100">
        <v>26</v>
      </c>
      <c r="E798" s="100">
        <v>264</v>
      </c>
      <c r="F798" s="100">
        <v>2641</v>
      </c>
      <c r="G798" s="100" t="s">
        <v>1088</v>
      </c>
    </row>
    <row r="799" spans="2:7">
      <c r="B799" s="105" t="s">
        <v>2178</v>
      </c>
      <c r="C799" s="100" t="s">
        <v>561</v>
      </c>
      <c r="D799" s="100">
        <v>26</v>
      </c>
      <c r="E799" s="100">
        <v>264</v>
      </c>
      <c r="F799" s="100">
        <v>2642</v>
      </c>
      <c r="G799" s="100" t="s">
        <v>1089</v>
      </c>
    </row>
    <row r="800" spans="2:7">
      <c r="B800" s="105" t="s">
        <v>2178</v>
      </c>
      <c r="C800" s="100" t="s">
        <v>561</v>
      </c>
      <c r="D800" s="100">
        <v>26</v>
      </c>
      <c r="E800" s="100">
        <v>264</v>
      </c>
      <c r="F800" s="100">
        <v>2643</v>
      </c>
      <c r="G800" s="100" t="s">
        <v>1090</v>
      </c>
    </row>
    <row r="801" spans="2:7">
      <c r="B801" s="105" t="s">
        <v>2178</v>
      </c>
      <c r="C801" s="100" t="s">
        <v>561</v>
      </c>
      <c r="D801" s="100">
        <v>26</v>
      </c>
      <c r="E801" s="100">
        <v>264</v>
      </c>
      <c r="F801" s="100">
        <v>2644</v>
      </c>
      <c r="G801" s="100" t="s">
        <v>1091</v>
      </c>
    </row>
    <row r="802" spans="2:7">
      <c r="B802" s="105" t="s">
        <v>2178</v>
      </c>
      <c r="C802" s="100" t="s">
        <v>561</v>
      </c>
      <c r="D802" s="100">
        <v>26</v>
      </c>
      <c r="E802" s="100">
        <v>264</v>
      </c>
      <c r="F802" s="100">
        <v>2645</v>
      </c>
      <c r="G802" s="100" t="s">
        <v>1092</v>
      </c>
    </row>
    <row r="803" spans="2:7">
      <c r="B803" s="105" t="s">
        <v>2178</v>
      </c>
      <c r="C803" s="100" t="s">
        <v>561</v>
      </c>
      <c r="D803" s="100">
        <v>26</v>
      </c>
      <c r="E803" s="100">
        <v>265</v>
      </c>
      <c r="F803" s="100">
        <v>0</v>
      </c>
      <c r="G803" s="100" t="s">
        <v>1093</v>
      </c>
    </row>
    <row r="804" spans="2:7">
      <c r="B804" s="105" t="s">
        <v>2178</v>
      </c>
      <c r="C804" s="100" t="s">
        <v>561</v>
      </c>
      <c r="D804" s="100">
        <v>26</v>
      </c>
      <c r="E804" s="100">
        <v>265</v>
      </c>
      <c r="F804" s="100">
        <v>2651</v>
      </c>
      <c r="G804" s="100" t="s">
        <v>1094</v>
      </c>
    </row>
    <row r="805" spans="2:7">
      <c r="B805" s="105" t="s">
        <v>2178</v>
      </c>
      <c r="C805" s="100" t="s">
        <v>561</v>
      </c>
      <c r="D805" s="100">
        <v>26</v>
      </c>
      <c r="E805" s="100">
        <v>265</v>
      </c>
      <c r="F805" s="100">
        <v>2652</v>
      </c>
      <c r="G805" s="100" t="s">
        <v>1095</v>
      </c>
    </row>
    <row r="806" spans="2:7">
      <c r="B806" s="105" t="s">
        <v>2178</v>
      </c>
      <c r="C806" s="100" t="s">
        <v>561</v>
      </c>
      <c r="D806" s="100">
        <v>26</v>
      </c>
      <c r="E806" s="100">
        <v>265</v>
      </c>
      <c r="F806" s="100">
        <v>2653</v>
      </c>
      <c r="G806" s="100" t="s">
        <v>1096</v>
      </c>
    </row>
    <row r="807" spans="2:7">
      <c r="B807" s="105" t="s">
        <v>2178</v>
      </c>
      <c r="C807" s="100" t="s">
        <v>561</v>
      </c>
      <c r="D807" s="100">
        <v>26</v>
      </c>
      <c r="E807" s="100">
        <v>266</v>
      </c>
      <c r="F807" s="100">
        <v>0</v>
      </c>
      <c r="G807" s="100" t="s">
        <v>1097</v>
      </c>
    </row>
    <row r="808" spans="2:7">
      <c r="B808" s="105" t="s">
        <v>2178</v>
      </c>
      <c r="C808" s="100" t="s">
        <v>561</v>
      </c>
      <c r="D808" s="100">
        <v>26</v>
      </c>
      <c r="E808" s="100">
        <v>266</v>
      </c>
      <c r="F808" s="100">
        <v>2661</v>
      </c>
      <c r="G808" s="100" t="s">
        <v>1098</v>
      </c>
    </row>
    <row r="809" spans="2:7">
      <c r="B809" s="105" t="s">
        <v>2178</v>
      </c>
      <c r="C809" s="100" t="s">
        <v>561</v>
      </c>
      <c r="D809" s="100">
        <v>26</v>
      </c>
      <c r="E809" s="100">
        <v>266</v>
      </c>
      <c r="F809" s="100">
        <v>2662</v>
      </c>
      <c r="G809" s="100" t="s">
        <v>1099</v>
      </c>
    </row>
    <row r="810" spans="2:7">
      <c r="B810" s="105" t="s">
        <v>2178</v>
      </c>
      <c r="C810" s="100" t="s">
        <v>561</v>
      </c>
      <c r="D810" s="100">
        <v>26</v>
      </c>
      <c r="E810" s="100">
        <v>266</v>
      </c>
      <c r="F810" s="100">
        <v>2663</v>
      </c>
      <c r="G810" s="100" t="s">
        <v>1100</v>
      </c>
    </row>
    <row r="811" spans="2:7">
      <c r="B811" s="105" t="s">
        <v>2178</v>
      </c>
      <c r="C811" s="100" t="s">
        <v>561</v>
      </c>
      <c r="D811" s="100">
        <v>26</v>
      </c>
      <c r="E811" s="100">
        <v>266</v>
      </c>
      <c r="F811" s="100">
        <v>2664</v>
      </c>
      <c r="G811" s="100" t="s">
        <v>1101</v>
      </c>
    </row>
    <row r="812" spans="2:7">
      <c r="B812" s="105" t="s">
        <v>2178</v>
      </c>
      <c r="C812" s="100" t="s">
        <v>561</v>
      </c>
      <c r="D812" s="100">
        <v>26</v>
      </c>
      <c r="E812" s="100">
        <v>267</v>
      </c>
      <c r="F812" s="100">
        <v>0</v>
      </c>
      <c r="G812" s="100" t="s">
        <v>1102</v>
      </c>
    </row>
    <row r="813" spans="2:7">
      <c r="B813" s="105" t="s">
        <v>2178</v>
      </c>
      <c r="C813" s="100" t="s">
        <v>561</v>
      </c>
      <c r="D813" s="100">
        <v>26</v>
      </c>
      <c r="E813" s="100">
        <v>267</v>
      </c>
      <c r="F813" s="100">
        <v>2671</v>
      </c>
      <c r="G813" s="100" t="s">
        <v>1103</v>
      </c>
    </row>
    <row r="814" spans="2:7">
      <c r="B814" s="105" t="s">
        <v>2178</v>
      </c>
      <c r="C814" s="100" t="s">
        <v>561</v>
      </c>
      <c r="D814" s="100">
        <v>26</v>
      </c>
      <c r="E814" s="100">
        <v>267</v>
      </c>
      <c r="F814" s="100">
        <v>2672</v>
      </c>
      <c r="G814" s="100" t="s">
        <v>1104</v>
      </c>
    </row>
    <row r="815" spans="2:7">
      <c r="B815" s="105" t="s">
        <v>2178</v>
      </c>
      <c r="C815" s="100" t="s">
        <v>561</v>
      </c>
      <c r="D815" s="100">
        <v>26</v>
      </c>
      <c r="E815" s="100">
        <v>269</v>
      </c>
      <c r="F815" s="100">
        <v>0</v>
      </c>
      <c r="G815" s="100" t="s">
        <v>1105</v>
      </c>
    </row>
    <row r="816" spans="2:7">
      <c r="B816" s="105" t="s">
        <v>2178</v>
      </c>
      <c r="C816" s="100" t="s">
        <v>561</v>
      </c>
      <c r="D816" s="100">
        <v>26</v>
      </c>
      <c r="E816" s="100">
        <v>269</v>
      </c>
      <c r="F816" s="100">
        <v>2691</v>
      </c>
      <c r="G816" s="100" t="s">
        <v>1106</v>
      </c>
    </row>
    <row r="817" spans="2:7">
      <c r="B817" s="105" t="s">
        <v>2178</v>
      </c>
      <c r="C817" s="100" t="s">
        <v>561</v>
      </c>
      <c r="D817" s="100">
        <v>26</v>
      </c>
      <c r="E817" s="100">
        <v>269</v>
      </c>
      <c r="F817" s="100">
        <v>2692</v>
      </c>
      <c r="G817" s="100" t="s">
        <v>1107</v>
      </c>
    </row>
    <row r="818" spans="2:7">
      <c r="B818" s="105" t="s">
        <v>2178</v>
      </c>
      <c r="C818" s="100" t="s">
        <v>561</v>
      </c>
      <c r="D818" s="100">
        <v>26</v>
      </c>
      <c r="E818" s="100">
        <v>269</v>
      </c>
      <c r="F818" s="100">
        <v>2693</v>
      </c>
      <c r="G818" s="100" t="s">
        <v>1108</v>
      </c>
    </row>
    <row r="819" spans="2:7">
      <c r="B819" s="105" t="s">
        <v>2178</v>
      </c>
      <c r="C819" s="100" t="s">
        <v>561</v>
      </c>
      <c r="D819" s="100">
        <v>26</v>
      </c>
      <c r="E819" s="100">
        <v>269</v>
      </c>
      <c r="F819" s="100">
        <v>2694</v>
      </c>
      <c r="G819" s="100" t="s">
        <v>1109</v>
      </c>
    </row>
    <row r="820" spans="2:7">
      <c r="B820" s="105" t="s">
        <v>2178</v>
      </c>
      <c r="C820" s="100" t="s">
        <v>561</v>
      </c>
      <c r="D820" s="100">
        <v>26</v>
      </c>
      <c r="E820" s="100">
        <v>269</v>
      </c>
      <c r="F820" s="100">
        <v>2699</v>
      </c>
      <c r="G820" s="100" t="s">
        <v>1110</v>
      </c>
    </row>
    <row r="821" spans="2:7">
      <c r="B821" s="105" t="s">
        <v>2178</v>
      </c>
      <c r="C821" s="100" t="s">
        <v>561</v>
      </c>
      <c r="D821" s="100">
        <v>27</v>
      </c>
      <c r="E821" s="100">
        <v>0</v>
      </c>
      <c r="F821" s="100">
        <v>0</v>
      </c>
      <c r="G821" s="100" t="s">
        <v>1111</v>
      </c>
    </row>
    <row r="822" spans="2:7">
      <c r="B822" s="105" t="s">
        <v>2178</v>
      </c>
      <c r="C822" s="100" t="s">
        <v>561</v>
      </c>
      <c r="D822" s="100">
        <v>27</v>
      </c>
      <c r="E822" s="100">
        <v>270</v>
      </c>
      <c r="F822" s="100">
        <v>0</v>
      </c>
      <c r="G822" s="100" t="s">
        <v>1112</v>
      </c>
    </row>
    <row r="823" spans="2:7">
      <c r="B823" s="105" t="s">
        <v>2178</v>
      </c>
      <c r="C823" s="100" t="s">
        <v>561</v>
      </c>
      <c r="D823" s="100">
        <v>27</v>
      </c>
      <c r="E823" s="100">
        <v>270</v>
      </c>
      <c r="F823" s="100">
        <v>2700</v>
      </c>
      <c r="G823" s="100" t="s">
        <v>388</v>
      </c>
    </row>
    <row r="824" spans="2:7">
      <c r="B824" s="105" t="s">
        <v>2178</v>
      </c>
      <c r="C824" s="100" t="s">
        <v>561</v>
      </c>
      <c r="D824" s="100">
        <v>27</v>
      </c>
      <c r="E824" s="100">
        <v>270</v>
      </c>
      <c r="F824" s="100">
        <v>2709</v>
      </c>
      <c r="G824" s="100" t="s">
        <v>389</v>
      </c>
    </row>
    <row r="825" spans="2:7">
      <c r="B825" s="105" t="s">
        <v>2178</v>
      </c>
      <c r="C825" s="100" t="s">
        <v>561</v>
      </c>
      <c r="D825" s="100">
        <v>27</v>
      </c>
      <c r="E825" s="100">
        <v>271</v>
      </c>
      <c r="F825" s="100">
        <v>0</v>
      </c>
      <c r="G825" s="100" t="s">
        <v>1113</v>
      </c>
    </row>
    <row r="826" spans="2:7">
      <c r="B826" s="105" t="s">
        <v>2178</v>
      </c>
      <c r="C826" s="100" t="s">
        <v>561</v>
      </c>
      <c r="D826" s="100">
        <v>27</v>
      </c>
      <c r="E826" s="100">
        <v>271</v>
      </c>
      <c r="F826" s="100">
        <v>2711</v>
      </c>
      <c r="G826" s="100" t="s">
        <v>1114</v>
      </c>
    </row>
    <row r="827" spans="2:7">
      <c r="B827" s="105" t="s">
        <v>2178</v>
      </c>
      <c r="C827" s="100" t="s">
        <v>561</v>
      </c>
      <c r="D827" s="100">
        <v>27</v>
      </c>
      <c r="E827" s="100">
        <v>271</v>
      </c>
      <c r="F827" s="100">
        <v>2719</v>
      </c>
      <c r="G827" s="100" t="s">
        <v>1115</v>
      </c>
    </row>
    <row r="828" spans="2:7">
      <c r="B828" s="105" t="s">
        <v>2178</v>
      </c>
      <c r="C828" s="100" t="s">
        <v>561</v>
      </c>
      <c r="D828" s="100">
        <v>27</v>
      </c>
      <c r="E828" s="100">
        <v>272</v>
      </c>
      <c r="F828" s="100">
        <v>0</v>
      </c>
      <c r="G828" s="100" t="s">
        <v>1116</v>
      </c>
    </row>
    <row r="829" spans="2:7">
      <c r="B829" s="105" t="s">
        <v>2178</v>
      </c>
      <c r="C829" s="100" t="s">
        <v>561</v>
      </c>
      <c r="D829" s="100">
        <v>27</v>
      </c>
      <c r="E829" s="100">
        <v>272</v>
      </c>
      <c r="F829" s="100">
        <v>2721</v>
      </c>
      <c r="G829" s="100" t="s">
        <v>1117</v>
      </c>
    </row>
    <row r="830" spans="2:7">
      <c r="B830" s="105" t="s">
        <v>2178</v>
      </c>
      <c r="C830" s="100" t="s">
        <v>561</v>
      </c>
      <c r="D830" s="100">
        <v>27</v>
      </c>
      <c r="E830" s="100">
        <v>272</v>
      </c>
      <c r="F830" s="100">
        <v>2722</v>
      </c>
      <c r="G830" s="100" t="s">
        <v>1118</v>
      </c>
    </row>
    <row r="831" spans="2:7">
      <c r="B831" s="105" t="s">
        <v>2178</v>
      </c>
      <c r="C831" s="100" t="s">
        <v>561</v>
      </c>
      <c r="D831" s="100">
        <v>27</v>
      </c>
      <c r="E831" s="100">
        <v>272</v>
      </c>
      <c r="F831" s="100">
        <v>2723</v>
      </c>
      <c r="G831" s="100" t="s">
        <v>1119</v>
      </c>
    </row>
    <row r="832" spans="2:7">
      <c r="B832" s="105" t="s">
        <v>2178</v>
      </c>
      <c r="C832" s="100" t="s">
        <v>561</v>
      </c>
      <c r="D832" s="100">
        <v>27</v>
      </c>
      <c r="E832" s="100">
        <v>272</v>
      </c>
      <c r="F832" s="100">
        <v>2729</v>
      </c>
      <c r="G832" s="100" t="s">
        <v>1120</v>
      </c>
    </row>
    <row r="833" spans="2:7">
      <c r="B833" s="105" t="s">
        <v>2178</v>
      </c>
      <c r="C833" s="100" t="s">
        <v>561</v>
      </c>
      <c r="D833" s="100">
        <v>27</v>
      </c>
      <c r="E833" s="100">
        <v>273</v>
      </c>
      <c r="F833" s="100">
        <v>0</v>
      </c>
      <c r="G833" s="100" t="s">
        <v>1121</v>
      </c>
    </row>
    <row r="834" spans="2:7">
      <c r="B834" s="105" t="s">
        <v>2178</v>
      </c>
      <c r="C834" s="100" t="s">
        <v>561</v>
      </c>
      <c r="D834" s="100">
        <v>27</v>
      </c>
      <c r="E834" s="100">
        <v>273</v>
      </c>
      <c r="F834" s="100">
        <v>2731</v>
      </c>
      <c r="G834" s="100" t="s">
        <v>1122</v>
      </c>
    </row>
    <row r="835" spans="2:7">
      <c r="B835" s="105" t="s">
        <v>2178</v>
      </c>
      <c r="C835" s="100" t="s">
        <v>561</v>
      </c>
      <c r="D835" s="100">
        <v>27</v>
      </c>
      <c r="E835" s="100">
        <v>273</v>
      </c>
      <c r="F835" s="100">
        <v>2732</v>
      </c>
      <c r="G835" s="100" t="s">
        <v>1123</v>
      </c>
    </row>
    <row r="836" spans="2:7">
      <c r="B836" s="105" t="s">
        <v>2178</v>
      </c>
      <c r="C836" s="100" t="s">
        <v>561</v>
      </c>
      <c r="D836" s="100">
        <v>27</v>
      </c>
      <c r="E836" s="100">
        <v>273</v>
      </c>
      <c r="F836" s="100">
        <v>2733</v>
      </c>
      <c r="G836" s="100" t="s">
        <v>1124</v>
      </c>
    </row>
    <row r="837" spans="2:7">
      <c r="B837" s="105" t="s">
        <v>2178</v>
      </c>
      <c r="C837" s="100" t="s">
        <v>561</v>
      </c>
      <c r="D837" s="100">
        <v>27</v>
      </c>
      <c r="E837" s="100">
        <v>273</v>
      </c>
      <c r="F837" s="100">
        <v>2734</v>
      </c>
      <c r="G837" s="100" t="s">
        <v>1125</v>
      </c>
    </row>
    <row r="838" spans="2:7">
      <c r="B838" s="105" t="s">
        <v>2178</v>
      </c>
      <c r="C838" s="100" t="s">
        <v>561</v>
      </c>
      <c r="D838" s="100">
        <v>27</v>
      </c>
      <c r="E838" s="100">
        <v>273</v>
      </c>
      <c r="F838" s="100">
        <v>2735</v>
      </c>
      <c r="G838" s="100" t="s">
        <v>1126</v>
      </c>
    </row>
    <row r="839" spans="2:7">
      <c r="B839" s="105" t="s">
        <v>2178</v>
      </c>
      <c r="C839" s="100" t="s">
        <v>561</v>
      </c>
      <c r="D839" s="100">
        <v>27</v>
      </c>
      <c r="E839" s="100">
        <v>273</v>
      </c>
      <c r="F839" s="100">
        <v>2736</v>
      </c>
      <c r="G839" s="100" t="s">
        <v>1127</v>
      </c>
    </row>
    <row r="840" spans="2:7">
      <c r="B840" s="105" t="s">
        <v>2178</v>
      </c>
      <c r="C840" s="100" t="s">
        <v>561</v>
      </c>
      <c r="D840" s="100">
        <v>27</v>
      </c>
      <c r="E840" s="100">
        <v>273</v>
      </c>
      <c r="F840" s="100">
        <v>2737</v>
      </c>
      <c r="G840" s="100" t="s">
        <v>1128</v>
      </c>
    </row>
    <row r="841" spans="2:7">
      <c r="B841" s="105" t="s">
        <v>2178</v>
      </c>
      <c r="C841" s="100" t="s">
        <v>561</v>
      </c>
      <c r="D841" s="100">
        <v>27</v>
      </c>
      <c r="E841" s="100">
        <v>273</v>
      </c>
      <c r="F841" s="100">
        <v>2738</v>
      </c>
      <c r="G841" s="100" t="s">
        <v>1129</v>
      </c>
    </row>
    <row r="842" spans="2:7">
      <c r="B842" s="105" t="s">
        <v>2178</v>
      </c>
      <c r="C842" s="100" t="s">
        <v>561</v>
      </c>
      <c r="D842" s="100">
        <v>27</v>
      </c>
      <c r="E842" s="100">
        <v>273</v>
      </c>
      <c r="F842" s="100">
        <v>2739</v>
      </c>
      <c r="G842" s="100" t="s">
        <v>1130</v>
      </c>
    </row>
    <row r="843" spans="2:7">
      <c r="B843" s="105" t="s">
        <v>2178</v>
      </c>
      <c r="C843" s="100" t="s">
        <v>561</v>
      </c>
      <c r="D843" s="100">
        <v>27</v>
      </c>
      <c r="E843" s="100">
        <v>274</v>
      </c>
      <c r="F843" s="100">
        <v>0</v>
      </c>
      <c r="G843" s="100" t="s">
        <v>1131</v>
      </c>
    </row>
    <row r="844" spans="2:7">
      <c r="B844" s="105" t="s">
        <v>2178</v>
      </c>
      <c r="C844" s="100" t="s">
        <v>561</v>
      </c>
      <c r="D844" s="100">
        <v>27</v>
      </c>
      <c r="E844" s="100">
        <v>274</v>
      </c>
      <c r="F844" s="100">
        <v>2741</v>
      </c>
      <c r="G844" s="100" t="s">
        <v>1132</v>
      </c>
    </row>
    <row r="845" spans="2:7">
      <c r="B845" s="105" t="s">
        <v>2178</v>
      </c>
      <c r="C845" s="100" t="s">
        <v>561</v>
      </c>
      <c r="D845" s="100">
        <v>27</v>
      </c>
      <c r="E845" s="100">
        <v>274</v>
      </c>
      <c r="F845" s="100">
        <v>2742</v>
      </c>
      <c r="G845" s="100" t="s">
        <v>1133</v>
      </c>
    </row>
    <row r="846" spans="2:7">
      <c r="B846" s="105" t="s">
        <v>2178</v>
      </c>
      <c r="C846" s="100" t="s">
        <v>561</v>
      </c>
      <c r="D846" s="100">
        <v>27</v>
      </c>
      <c r="E846" s="100">
        <v>274</v>
      </c>
      <c r="F846" s="100">
        <v>2743</v>
      </c>
      <c r="G846" s="100" t="s">
        <v>1134</v>
      </c>
    </row>
    <row r="847" spans="2:7">
      <c r="B847" s="105" t="s">
        <v>2178</v>
      </c>
      <c r="C847" s="100" t="s">
        <v>561</v>
      </c>
      <c r="D847" s="100">
        <v>27</v>
      </c>
      <c r="E847" s="100">
        <v>274</v>
      </c>
      <c r="F847" s="100">
        <v>2744</v>
      </c>
      <c r="G847" s="100" t="s">
        <v>1135</v>
      </c>
    </row>
    <row r="848" spans="2:7">
      <c r="B848" s="105" t="s">
        <v>2178</v>
      </c>
      <c r="C848" s="100" t="s">
        <v>561</v>
      </c>
      <c r="D848" s="100">
        <v>27</v>
      </c>
      <c r="E848" s="100">
        <v>275</v>
      </c>
      <c r="F848" s="100">
        <v>0</v>
      </c>
      <c r="G848" s="100" t="s">
        <v>1136</v>
      </c>
    </row>
    <row r="849" spans="2:7">
      <c r="B849" s="105" t="s">
        <v>2178</v>
      </c>
      <c r="C849" s="100" t="s">
        <v>561</v>
      </c>
      <c r="D849" s="100">
        <v>27</v>
      </c>
      <c r="E849" s="100">
        <v>275</v>
      </c>
      <c r="F849" s="100">
        <v>2751</v>
      </c>
      <c r="G849" s="100" t="s">
        <v>1137</v>
      </c>
    </row>
    <row r="850" spans="2:7">
      <c r="B850" s="105" t="s">
        <v>2178</v>
      </c>
      <c r="C850" s="100" t="s">
        <v>561</v>
      </c>
      <c r="D850" s="100">
        <v>27</v>
      </c>
      <c r="E850" s="100">
        <v>275</v>
      </c>
      <c r="F850" s="100">
        <v>2752</v>
      </c>
      <c r="G850" s="100" t="s">
        <v>1138</v>
      </c>
    </row>
    <row r="851" spans="2:7">
      <c r="B851" s="105" t="s">
        <v>2178</v>
      </c>
      <c r="C851" s="100" t="s">
        <v>561</v>
      </c>
      <c r="D851" s="100">
        <v>27</v>
      </c>
      <c r="E851" s="100">
        <v>275</v>
      </c>
      <c r="F851" s="100">
        <v>2753</v>
      </c>
      <c r="G851" s="100" t="s">
        <v>1139</v>
      </c>
    </row>
    <row r="852" spans="2:7">
      <c r="B852" s="105" t="s">
        <v>2178</v>
      </c>
      <c r="C852" s="100" t="s">
        <v>561</v>
      </c>
      <c r="D852" s="100">
        <v>27</v>
      </c>
      <c r="E852" s="100">
        <v>276</v>
      </c>
      <c r="F852" s="100">
        <v>0</v>
      </c>
      <c r="G852" s="100" t="s">
        <v>1140</v>
      </c>
    </row>
    <row r="853" spans="2:7">
      <c r="B853" s="105" t="s">
        <v>2178</v>
      </c>
      <c r="C853" s="100" t="s">
        <v>561</v>
      </c>
      <c r="D853" s="100">
        <v>27</v>
      </c>
      <c r="E853" s="100">
        <v>276</v>
      </c>
      <c r="F853" s="100">
        <v>2761</v>
      </c>
      <c r="G853" s="100" t="s">
        <v>1140</v>
      </c>
    </row>
    <row r="854" spans="2:7">
      <c r="B854" s="105" t="s">
        <v>2178</v>
      </c>
      <c r="C854" s="100" t="s">
        <v>561</v>
      </c>
      <c r="D854" s="100">
        <v>28</v>
      </c>
      <c r="E854" s="100">
        <v>0</v>
      </c>
      <c r="F854" s="100">
        <v>0</v>
      </c>
      <c r="G854" s="100" t="s">
        <v>1141</v>
      </c>
    </row>
    <row r="855" spans="2:7">
      <c r="B855" s="105" t="s">
        <v>2178</v>
      </c>
      <c r="C855" s="100" t="s">
        <v>561</v>
      </c>
      <c r="D855" s="100">
        <v>28</v>
      </c>
      <c r="E855" s="100">
        <v>280</v>
      </c>
      <c r="F855" s="100">
        <v>0</v>
      </c>
      <c r="G855" s="100" t="s">
        <v>1142</v>
      </c>
    </row>
    <row r="856" spans="2:7">
      <c r="B856" s="105" t="s">
        <v>2178</v>
      </c>
      <c r="C856" s="100" t="s">
        <v>561</v>
      </c>
      <c r="D856" s="100">
        <v>28</v>
      </c>
      <c r="E856" s="100">
        <v>280</v>
      </c>
      <c r="F856" s="100">
        <v>2800</v>
      </c>
      <c r="G856" s="100" t="s">
        <v>388</v>
      </c>
    </row>
    <row r="857" spans="2:7">
      <c r="B857" s="105" t="s">
        <v>2178</v>
      </c>
      <c r="C857" s="100" t="s">
        <v>561</v>
      </c>
      <c r="D857" s="100">
        <v>28</v>
      </c>
      <c r="E857" s="100">
        <v>280</v>
      </c>
      <c r="F857" s="100">
        <v>2809</v>
      </c>
      <c r="G857" s="100" t="s">
        <v>389</v>
      </c>
    </row>
    <row r="858" spans="2:7">
      <c r="B858" s="105" t="s">
        <v>2178</v>
      </c>
      <c r="C858" s="100" t="s">
        <v>561</v>
      </c>
      <c r="D858" s="100">
        <v>28</v>
      </c>
      <c r="E858" s="100">
        <v>281</v>
      </c>
      <c r="F858" s="100">
        <v>0</v>
      </c>
      <c r="G858" s="100" t="s">
        <v>1143</v>
      </c>
    </row>
    <row r="859" spans="2:7">
      <c r="B859" s="105" t="s">
        <v>2178</v>
      </c>
      <c r="C859" s="100" t="s">
        <v>561</v>
      </c>
      <c r="D859" s="100">
        <v>28</v>
      </c>
      <c r="E859" s="100">
        <v>281</v>
      </c>
      <c r="F859" s="100">
        <v>2811</v>
      </c>
      <c r="G859" s="100" t="s">
        <v>1144</v>
      </c>
    </row>
    <row r="860" spans="2:7">
      <c r="B860" s="105" t="s">
        <v>2178</v>
      </c>
      <c r="C860" s="100" t="s">
        <v>561</v>
      </c>
      <c r="D860" s="100">
        <v>28</v>
      </c>
      <c r="E860" s="100">
        <v>281</v>
      </c>
      <c r="F860" s="100">
        <v>2812</v>
      </c>
      <c r="G860" s="100" t="s">
        <v>1145</v>
      </c>
    </row>
    <row r="861" spans="2:7">
      <c r="B861" s="105" t="s">
        <v>2178</v>
      </c>
      <c r="C861" s="100" t="s">
        <v>561</v>
      </c>
      <c r="D861" s="100">
        <v>28</v>
      </c>
      <c r="E861" s="100">
        <v>281</v>
      </c>
      <c r="F861" s="100">
        <v>2813</v>
      </c>
      <c r="G861" s="100" t="s">
        <v>1146</v>
      </c>
    </row>
    <row r="862" spans="2:7">
      <c r="B862" s="105" t="s">
        <v>2178</v>
      </c>
      <c r="C862" s="100" t="s">
        <v>561</v>
      </c>
      <c r="D862" s="100">
        <v>28</v>
      </c>
      <c r="E862" s="100">
        <v>281</v>
      </c>
      <c r="F862" s="100">
        <v>2814</v>
      </c>
      <c r="G862" s="100" t="s">
        <v>1147</v>
      </c>
    </row>
    <row r="863" spans="2:7">
      <c r="B863" s="105" t="s">
        <v>2178</v>
      </c>
      <c r="C863" s="100" t="s">
        <v>561</v>
      </c>
      <c r="D863" s="100">
        <v>28</v>
      </c>
      <c r="E863" s="100">
        <v>281</v>
      </c>
      <c r="F863" s="100">
        <v>2815</v>
      </c>
      <c r="G863" s="100" t="s">
        <v>1148</v>
      </c>
    </row>
    <row r="864" spans="2:7">
      <c r="B864" s="105" t="s">
        <v>2178</v>
      </c>
      <c r="C864" s="100" t="s">
        <v>561</v>
      </c>
      <c r="D864" s="100">
        <v>28</v>
      </c>
      <c r="E864" s="100">
        <v>282</v>
      </c>
      <c r="F864" s="100">
        <v>0</v>
      </c>
      <c r="G864" s="100" t="s">
        <v>1149</v>
      </c>
    </row>
    <row r="865" spans="2:7">
      <c r="B865" s="105" t="s">
        <v>2178</v>
      </c>
      <c r="C865" s="100" t="s">
        <v>561</v>
      </c>
      <c r="D865" s="100">
        <v>28</v>
      </c>
      <c r="E865" s="100">
        <v>282</v>
      </c>
      <c r="F865" s="100">
        <v>2821</v>
      </c>
      <c r="G865" s="100" t="s">
        <v>1150</v>
      </c>
    </row>
    <row r="866" spans="2:7">
      <c r="B866" s="105" t="s">
        <v>2178</v>
      </c>
      <c r="C866" s="100" t="s">
        <v>561</v>
      </c>
      <c r="D866" s="100">
        <v>28</v>
      </c>
      <c r="E866" s="100">
        <v>282</v>
      </c>
      <c r="F866" s="100">
        <v>2822</v>
      </c>
      <c r="G866" s="100" t="s">
        <v>1151</v>
      </c>
    </row>
    <row r="867" spans="2:7">
      <c r="B867" s="105" t="s">
        <v>2178</v>
      </c>
      <c r="C867" s="100" t="s">
        <v>561</v>
      </c>
      <c r="D867" s="100">
        <v>28</v>
      </c>
      <c r="E867" s="100">
        <v>282</v>
      </c>
      <c r="F867" s="100">
        <v>2823</v>
      </c>
      <c r="G867" s="100" t="s">
        <v>1152</v>
      </c>
    </row>
    <row r="868" spans="2:7">
      <c r="B868" s="105" t="s">
        <v>2178</v>
      </c>
      <c r="C868" s="100" t="s">
        <v>561</v>
      </c>
      <c r="D868" s="100">
        <v>28</v>
      </c>
      <c r="E868" s="100">
        <v>283</v>
      </c>
      <c r="F868" s="100">
        <v>0</v>
      </c>
      <c r="G868" s="100" t="s">
        <v>1153</v>
      </c>
    </row>
    <row r="869" spans="2:7">
      <c r="B869" s="105" t="s">
        <v>2178</v>
      </c>
      <c r="C869" s="100" t="s">
        <v>561</v>
      </c>
      <c r="D869" s="100">
        <v>28</v>
      </c>
      <c r="E869" s="100">
        <v>283</v>
      </c>
      <c r="F869" s="100">
        <v>2831</v>
      </c>
      <c r="G869" s="100" t="s">
        <v>1154</v>
      </c>
    </row>
    <row r="870" spans="2:7">
      <c r="B870" s="105" t="s">
        <v>2178</v>
      </c>
      <c r="C870" s="100" t="s">
        <v>561</v>
      </c>
      <c r="D870" s="100">
        <v>28</v>
      </c>
      <c r="E870" s="100">
        <v>283</v>
      </c>
      <c r="F870" s="100">
        <v>2832</v>
      </c>
      <c r="G870" s="100" t="s">
        <v>1155</v>
      </c>
    </row>
    <row r="871" spans="2:7">
      <c r="B871" s="105" t="s">
        <v>2178</v>
      </c>
      <c r="C871" s="100" t="s">
        <v>561</v>
      </c>
      <c r="D871" s="100">
        <v>28</v>
      </c>
      <c r="E871" s="100">
        <v>284</v>
      </c>
      <c r="F871" s="100">
        <v>0</v>
      </c>
      <c r="G871" s="100" t="s">
        <v>1156</v>
      </c>
    </row>
    <row r="872" spans="2:7">
      <c r="B872" s="105" t="s">
        <v>2178</v>
      </c>
      <c r="C872" s="100" t="s">
        <v>561</v>
      </c>
      <c r="D872" s="100">
        <v>28</v>
      </c>
      <c r="E872" s="100">
        <v>284</v>
      </c>
      <c r="F872" s="100">
        <v>2841</v>
      </c>
      <c r="G872" s="100" t="s">
        <v>1157</v>
      </c>
    </row>
    <row r="873" spans="2:7">
      <c r="B873" s="105" t="s">
        <v>2178</v>
      </c>
      <c r="C873" s="100" t="s">
        <v>561</v>
      </c>
      <c r="D873" s="100">
        <v>28</v>
      </c>
      <c r="E873" s="100">
        <v>284</v>
      </c>
      <c r="F873" s="100">
        <v>2842</v>
      </c>
      <c r="G873" s="100" t="s">
        <v>1158</v>
      </c>
    </row>
    <row r="874" spans="2:7">
      <c r="B874" s="105" t="s">
        <v>2178</v>
      </c>
      <c r="C874" s="100" t="s">
        <v>561</v>
      </c>
      <c r="D874" s="100">
        <v>28</v>
      </c>
      <c r="E874" s="100">
        <v>285</v>
      </c>
      <c r="F874" s="100">
        <v>0</v>
      </c>
      <c r="G874" s="100" t="s">
        <v>1159</v>
      </c>
    </row>
    <row r="875" spans="2:7">
      <c r="B875" s="105" t="s">
        <v>2178</v>
      </c>
      <c r="C875" s="100" t="s">
        <v>561</v>
      </c>
      <c r="D875" s="100">
        <v>28</v>
      </c>
      <c r="E875" s="100">
        <v>285</v>
      </c>
      <c r="F875" s="100">
        <v>2851</v>
      </c>
      <c r="G875" s="100" t="s">
        <v>1160</v>
      </c>
    </row>
    <row r="876" spans="2:7">
      <c r="B876" s="105" t="s">
        <v>2178</v>
      </c>
      <c r="C876" s="100" t="s">
        <v>561</v>
      </c>
      <c r="D876" s="100">
        <v>28</v>
      </c>
      <c r="E876" s="100">
        <v>285</v>
      </c>
      <c r="F876" s="100">
        <v>2859</v>
      </c>
      <c r="G876" s="100" t="s">
        <v>1161</v>
      </c>
    </row>
    <row r="877" spans="2:7">
      <c r="B877" s="105" t="s">
        <v>2178</v>
      </c>
      <c r="C877" s="100" t="s">
        <v>561</v>
      </c>
      <c r="D877" s="100">
        <v>28</v>
      </c>
      <c r="E877" s="100">
        <v>289</v>
      </c>
      <c r="F877" s="100">
        <v>0</v>
      </c>
      <c r="G877" s="100" t="s">
        <v>1162</v>
      </c>
    </row>
    <row r="878" spans="2:7">
      <c r="B878" s="105" t="s">
        <v>2178</v>
      </c>
      <c r="C878" s="100" t="s">
        <v>561</v>
      </c>
      <c r="D878" s="100">
        <v>28</v>
      </c>
      <c r="E878" s="100">
        <v>289</v>
      </c>
      <c r="F878" s="100">
        <v>2899</v>
      </c>
      <c r="G878" s="100" t="s">
        <v>1162</v>
      </c>
    </row>
    <row r="879" spans="2:7">
      <c r="B879" s="105" t="s">
        <v>2178</v>
      </c>
      <c r="C879" s="100" t="s">
        <v>561</v>
      </c>
      <c r="D879" s="100">
        <v>29</v>
      </c>
      <c r="E879" s="100">
        <v>0</v>
      </c>
      <c r="F879" s="100">
        <v>0</v>
      </c>
      <c r="G879" s="100" t="s">
        <v>1163</v>
      </c>
    </row>
    <row r="880" spans="2:7">
      <c r="B880" s="105" t="s">
        <v>2178</v>
      </c>
      <c r="C880" s="100" t="s">
        <v>561</v>
      </c>
      <c r="D880" s="100">
        <v>29</v>
      </c>
      <c r="E880" s="100">
        <v>290</v>
      </c>
      <c r="F880" s="100">
        <v>0</v>
      </c>
      <c r="G880" s="100" t="s">
        <v>1164</v>
      </c>
    </row>
    <row r="881" spans="2:7">
      <c r="B881" s="105" t="s">
        <v>2178</v>
      </c>
      <c r="C881" s="100" t="s">
        <v>561</v>
      </c>
      <c r="D881" s="100">
        <v>29</v>
      </c>
      <c r="E881" s="100">
        <v>290</v>
      </c>
      <c r="F881" s="100">
        <v>2900</v>
      </c>
      <c r="G881" s="100" t="s">
        <v>388</v>
      </c>
    </row>
    <row r="882" spans="2:7">
      <c r="B882" s="105" t="s">
        <v>2178</v>
      </c>
      <c r="C882" s="100" t="s">
        <v>561</v>
      </c>
      <c r="D882" s="100">
        <v>29</v>
      </c>
      <c r="E882" s="100">
        <v>290</v>
      </c>
      <c r="F882" s="100">
        <v>2909</v>
      </c>
      <c r="G882" s="100" t="s">
        <v>389</v>
      </c>
    </row>
    <row r="883" spans="2:7">
      <c r="B883" s="105" t="s">
        <v>2178</v>
      </c>
      <c r="C883" s="100" t="s">
        <v>561</v>
      </c>
      <c r="D883" s="100">
        <v>29</v>
      </c>
      <c r="E883" s="100">
        <v>291</v>
      </c>
      <c r="F883" s="100">
        <v>0</v>
      </c>
      <c r="G883" s="100" t="s">
        <v>1165</v>
      </c>
    </row>
    <row r="884" spans="2:7">
      <c r="B884" s="105" t="s">
        <v>2178</v>
      </c>
      <c r="C884" s="100" t="s">
        <v>561</v>
      </c>
      <c r="D884" s="100">
        <v>29</v>
      </c>
      <c r="E884" s="100">
        <v>291</v>
      </c>
      <c r="F884" s="100">
        <v>2911</v>
      </c>
      <c r="G884" s="100" t="s">
        <v>1166</v>
      </c>
    </row>
    <row r="885" spans="2:7">
      <c r="B885" s="105" t="s">
        <v>2178</v>
      </c>
      <c r="C885" s="100" t="s">
        <v>561</v>
      </c>
      <c r="D885" s="100">
        <v>29</v>
      </c>
      <c r="E885" s="100">
        <v>291</v>
      </c>
      <c r="F885" s="100">
        <v>2912</v>
      </c>
      <c r="G885" s="100" t="s">
        <v>1167</v>
      </c>
    </row>
    <row r="886" spans="2:7">
      <c r="B886" s="105" t="s">
        <v>2178</v>
      </c>
      <c r="C886" s="100" t="s">
        <v>561</v>
      </c>
      <c r="D886" s="100">
        <v>29</v>
      </c>
      <c r="E886" s="100">
        <v>291</v>
      </c>
      <c r="F886" s="100">
        <v>2913</v>
      </c>
      <c r="G886" s="100" t="s">
        <v>1168</v>
      </c>
    </row>
    <row r="887" spans="2:7">
      <c r="B887" s="105" t="s">
        <v>2178</v>
      </c>
      <c r="C887" s="100" t="s">
        <v>561</v>
      </c>
      <c r="D887" s="100">
        <v>29</v>
      </c>
      <c r="E887" s="100">
        <v>291</v>
      </c>
      <c r="F887" s="100">
        <v>2914</v>
      </c>
      <c r="G887" s="100" t="s">
        <v>1169</v>
      </c>
    </row>
    <row r="888" spans="2:7">
      <c r="B888" s="105" t="s">
        <v>2178</v>
      </c>
      <c r="C888" s="100" t="s">
        <v>561</v>
      </c>
      <c r="D888" s="100">
        <v>29</v>
      </c>
      <c r="E888" s="100">
        <v>291</v>
      </c>
      <c r="F888" s="100">
        <v>2915</v>
      </c>
      <c r="G888" s="100" t="s">
        <v>1170</v>
      </c>
    </row>
    <row r="889" spans="2:7">
      <c r="B889" s="105" t="s">
        <v>2178</v>
      </c>
      <c r="C889" s="100" t="s">
        <v>561</v>
      </c>
      <c r="D889" s="100">
        <v>29</v>
      </c>
      <c r="E889" s="100">
        <v>292</v>
      </c>
      <c r="F889" s="100">
        <v>0</v>
      </c>
      <c r="G889" s="100" t="s">
        <v>1171</v>
      </c>
    </row>
    <row r="890" spans="2:7">
      <c r="B890" s="105" t="s">
        <v>2178</v>
      </c>
      <c r="C890" s="100" t="s">
        <v>561</v>
      </c>
      <c r="D890" s="100">
        <v>29</v>
      </c>
      <c r="E890" s="100">
        <v>292</v>
      </c>
      <c r="F890" s="100">
        <v>2921</v>
      </c>
      <c r="G890" s="100" t="s">
        <v>1172</v>
      </c>
    </row>
    <row r="891" spans="2:7">
      <c r="B891" s="105" t="s">
        <v>2178</v>
      </c>
      <c r="C891" s="100" t="s">
        <v>561</v>
      </c>
      <c r="D891" s="100">
        <v>29</v>
      </c>
      <c r="E891" s="100">
        <v>292</v>
      </c>
      <c r="F891" s="100">
        <v>2922</v>
      </c>
      <c r="G891" s="100" t="s">
        <v>1173</v>
      </c>
    </row>
    <row r="892" spans="2:7">
      <c r="B892" s="105" t="s">
        <v>2178</v>
      </c>
      <c r="C892" s="100" t="s">
        <v>561</v>
      </c>
      <c r="D892" s="100">
        <v>29</v>
      </c>
      <c r="E892" s="100">
        <v>292</v>
      </c>
      <c r="F892" s="100">
        <v>2929</v>
      </c>
      <c r="G892" s="100" t="s">
        <v>1174</v>
      </c>
    </row>
    <row r="893" spans="2:7">
      <c r="B893" s="105" t="s">
        <v>2178</v>
      </c>
      <c r="C893" s="100" t="s">
        <v>561</v>
      </c>
      <c r="D893" s="100">
        <v>29</v>
      </c>
      <c r="E893" s="100">
        <v>293</v>
      </c>
      <c r="F893" s="100">
        <v>0</v>
      </c>
      <c r="G893" s="100" t="s">
        <v>1175</v>
      </c>
    </row>
    <row r="894" spans="2:7">
      <c r="B894" s="105" t="s">
        <v>2178</v>
      </c>
      <c r="C894" s="100" t="s">
        <v>561</v>
      </c>
      <c r="D894" s="100">
        <v>29</v>
      </c>
      <c r="E894" s="100">
        <v>293</v>
      </c>
      <c r="F894" s="100">
        <v>2931</v>
      </c>
      <c r="G894" s="100" t="s">
        <v>1176</v>
      </c>
    </row>
    <row r="895" spans="2:7">
      <c r="B895" s="105" t="s">
        <v>2178</v>
      </c>
      <c r="C895" s="100" t="s">
        <v>561</v>
      </c>
      <c r="D895" s="100">
        <v>29</v>
      </c>
      <c r="E895" s="100">
        <v>293</v>
      </c>
      <c r="F895" s="100">
        <v>2932</v>
      </c>
      <c r="G895" s="100" t="s">
        <v>1177</v>
      </c>
    </row>
    <row r="896" spans="2:7">
      <c r="B896" s="105" t="s">
        <v>2178</v>
      </c>
      <c r="C896" s="100" t="s">
        <v>561</v>
      </c>
      <c r="D896" s="100">
        <v>29</v>
      </c>
      <c r="E896" s="100">
        <v>293</v>
      </c>
      <c r="F896" s="100">
        <v>2933</v>
      </c>
      <c r="G896" s="100" t="s">
        <v>1178</v>
      </c>
    </row>
    <row r="897" spans="2:7">
      <c r="B897" s="105" t="s">
        <v>2178</v>
      </c>
      <c r="C897" s="100" t="s">
        <v>561</v>
      </c>
      <c r="D897" s="100">
        <v>29</v>
      </c>
      <c r="E897" s="100">
        <v>293</v>
      </c>
      <c r="F897" s="100">
        <v>2939</v>
      </c>
      <c r="G897" s="100" t="s">
        <v>1179</v>
      </c>
    </row>
    <row r="898" spans="2:7">
      <c r="B898" s="105" t="s">
        <v>2178</v>
      </c>
      <c r="C898" s="100" t="s">
        <v>561</v>
      </c>
      <c r="D898" s="100">
        <v>29</v>
      </c>
      <c r="E898" s="100">
        <v>294</v>
      </c>
      <c r="F898" s="100">
        <v>0</v>
      </c>
      <c r="G898" s="100" t="s">
        <v>1180</v>
      </c>
    </row>
    <row r="899" spans="2:7">
      <c r="B899" s="105" t="s">
        <v>2178</v>
      </c>
      <c r="C899" s="100" t="s">
        <v>561</v>
      </c>
      <c r="D899" s="100">
        <v>29</v>
      </c>
      <c r="E899" s="100">
        <v>294</v>
      </c>
      <c r="F899" s="100">
        <v>2941</v>
      </c>
      <c r="G899" s="100" t="s">
        <v>1181</v>
      </c>
    </row>
    <row r="900" spans="2:7">
      <c r="B900" s="105" t="s">
        <v>2178</v>
      </c>
      <c r="C900" s="100" t="s">
        <v>561</v>
      </c>
      <c r="D900" s="100">
        <v>29</v>
      </c>
      <c r="E900" s="100">
        <v>294</v>
      </c>
      <c r="F900" s="100">
        <v>2942</v>
      </c>
      <c r="G900" s="100" t="s">
        <v>1182</v>
      </c>
    </row>
    <row r="901" spans="2:7">
      <c r="B901" s="105" t="s">
        <v>2178</v>
      </c>
      <c r="C901" s="100" t="s">
        <v>561</v>
      </c>
      <c r="D901" s="100">
        <v>29</v>
      </c>
      <c r="E901" s="100">
        <v>295</v>
      </c>
      <c r="F901" s="100">
        <v>0</v>
      </c>
      <c r="G901" s="100" t="s">
        <v>1183</v>
      </c>
    </row>
    <row r="902" spans="2:7">
      <c r="B902" s="105" t="s">
        <v>2178</v>
      </c>
      <c r="C902" s="100" t="s">
        <v>561</v>
      </c>
      <c r="D902" s="100">
        <v>29</v>
      </c>
      <c r="E902" s="100">
        <v>295</v>
      </c>
      <c r="F902" s="100">
        <v>2951</v>
      </c>
      <c r="G902" s="100" t="s">
        <v>1184</v>
      </c>
    </row>
    <row r="903" spans="2:7">
      <c r="B903" s="105" t="s">
        <v>2178</v>
      </c>
      <c r="C903" s="100" t="s">
        <v>561</v>
      </c>
      <c r="D903" s="100">
        <v>29</v>
      </c>
      <c r="E903" s="100">
        <v>295</v>
      </c>
      <c r="F903" s="100">
        <v>2952</v>
      </c>
      <c r="G903" s="100" t="s">
        <v>1185</v>
      </c>
    </row>
    <row r="904" spans="2:7">
      <c r="B904" s="105" t="s">
        <v>2178</v>
      </c>
      <c r="C904" s="100" t="s">
        <v>561</v>
      </c>
      <c r="D904" s="100">
        <v>29</v>
      </c>
      <c r="E904" s="100">
        <v>296</v>
      </c>
      <c r="F904" s="100">
        <v>0</v>
      </c>
      <c r="G904" s="100" t="s">
        <v>1186</v>
      </c>
    </row>
    <row r="905" spans="2:7">
      <c r="B905" s="105" t="s">
        <v>2178</v>
      </c>
      <c r="C905" s="100" t="s">
        <v>561</v>
      </c>
      <c r="D905" s="100">
        <v>29</v>
      </c>
      <c r="E905" s="100">
        <v>296</v>
      </c>
      <c r="F905" s="100">
        <v>2961</v>
      </c>
      <c r="G905" s="100" t="s">
        <v>1187</v>
      </c>
    </row>
    <row r="906" spans="2:7">
      <c r="B906" s="105" t="s">
        <v>2178</v>
      </c>
      <c r="C906" s="100" t="s">
        <v>561</v>
      </c>
      <c r="D906" s="100">
        <v>29</v>
      </c>
      <c r="E906" s="100">
        <v>296</v>
      </c>
      <c r="F906" s="100">
        <v>2962</v>
      </c>
      <c r="G906" s="100" t="s">
        <v>1188</v>
      </c>
    </row>
    <row r="907" spans="2:7">
      <c r="B907" s="105" t="s">
        <v>2178</v>
      </c>
      <c r="C907" s="100" t="s">
        <v>561</v>
      </c>
      <c r="D907" s="100">
        <v>29</v>
      </c>
      <c r="E907" s="100">
        <v>296</v>
      </c>
      <c r="F907" s="100">
        <v>2969</v>
      </c>
      <c r="G907" s="100" t="s">
        <v>1189</v>
      </c>
    </row>
    <row r="908" spans="2:7">
      <c r="B908" s="105" t="s">
        <v>2178</v>
      </c>
      <c r="C908" s="100" t="s">
        <v>561</v>
      </c>
      <c r="D908" s="100">
        <v>29</v>
      </c>
      <c r="E908" s="100">
        <v>297</v>
      </c>
      <c r="F908" s="100">
        <v>0</v>
      </c>
      <c r="G908" s="100" t="s">
        <v>1190</v>
      </c>
    </row>
    <row r="909" spans="2:7">
      <c r="B909" s="105" t="s">
        <v>2178</v>
      </c>
      <c r="C909" s="100" t="s">
        <v>561</v>
      </c>
      <c r="D909" s="100">
        <v>29</v>
      </c>
      <c r="E909" s="100">
        <v>297</v>
      </c>
      <c r="F909" s="100">
        <v>2971</v>
      </c>
      <c r="G909" s="100" t="s">
        <v>1191</v>
      </c>
    </row>
    <row r="910" spans="2:7">
      <c r="B910" s="105" t="s">
        <v>2178</v>
      </c>
      <c r="C910" s="100" t="s">
        <v>561</v>
      </c>
      <c r="D910" s="100">
        <v>29</v>
      </c>
      <c r="E910" s="100">
        <v>297</v>
      </c>
      <c r="F910" s="100">
        <v>2972</v>
      </c>
      <c r="G910" s="100" t="s">
        <v>1192</v>
      </c>
    </row>
    <row r="911" spans="2:7">
      <c r="B911" s="105" t="s">
        <v>2178</v>
      </c>
      <c r="C911" s="100" t="s">
        <v>561</v>
      </c>
      <c r="D911" s="100">
        <v>29</v>
      </c>
      <c r="E911" s="100">
        <v>297</v>
      </c>
      <c r="F911" s="100">
        <v>2973</v>
      </c>
      <c r="G911" s="100" t="s">
        <v>1193</v>
      </c>
    </row>
    <row r="912" spans="2:7">
      <c r="B912" s="105" t="s">
        <v>2178</v>
      </c>
      <c r="C912" s="100" t="s">
        <v>561</v>
      </c>
      <c r="D912" s="100">
        <v>29</v>
      </c>
      <c r="E912" s="100">
        <v>299</v>
      </c>
      <c r="F912" s="100">
        <v>0</v>
      </c>
      <c r="G912" s="100" t="s">
        <v>1194</v>
      </c>
    </row>
    <row r="913" spans="2:7">
      <c r="B913" s="105" t="s">
        <v>2178</v>
      </c>
      <c r="C913" s="100" t="s">
        <v>561</v>
      </c>
      <c r="D913" s="100">
        <v>29</v>
      </c>
      <c r="E913" s="100">
        <v>299</v>
      </c>
      <c r="F913" s="100">
        <v>2999</v>
      </c>
      <c r="G913" s="100" t="s">
        <v>1194</v>
      </c>
    </row>
    <row r="914" spans="2:7">
      <c r="B914" s="105" t="s">
        <v>2178</v>
      </c>
      <c r="C914" s="100" t="s">
        <v>561</v>
      </c>
      <c r="D914" s="100">
        <v>30</v>
      </c>
      <c r="E914" s="100">
        <v>0</v>
      </c>
      <c r="F914" s="100">
        <v>0</v>
      </c>
      <c r="G914" s="100" t="s">
        <v>1195</v>
      </c>
    </row>
    <row r="915" spans="2:7">
      <c r="B915" s="105" t="s">
        <v>2178</v>
      </c>
      <c r="C915" s="100" t="s">
        <v>561</v>
      </c>
      <c r="D915" s="100">
        <v>30</v>
      </c>
      <c r="E915" s="100">
        <v>300</v>
      </c>
      <c r="F915" s="100">
        <v>0</v>
      </c>
      <c r="G915" s="100" t="s">
        <v>1196</v>
      </c>
    </row>
    <row r="916" spans="2:7">
      <c r="B916" s="105" t="s">
        <v>2178</v>
      </c>
      <c r="C916" s="100" t="s">
        <v>561</v>
      </c>
      <c r="D916" s="100">
        <v>30</v>
      </c>
      <c r="E916" s="100">
        <v>300</v>
      </c>
      <c r="F916" s="100">
        <v>3000</v>
      </c>
      <c r="G916" s="100" t="s">
        <v>388</v>
      </c>
    </row>
    <row r="917" spans="2:7">
      <c r="B917" s="105" t="s">
        <v>2178</v>
      </c>
      <c r="C917" s="100" t="s">
        <v>561</v>
      </c>
      <c r="D917" s="100">
        <v>30</v>
      </c>
      <c r="E917" s="100">
        <v>300</v>
      </c>
      <c r="F917" s="100">
        <v>3009</v>
      </c>
      <c r="G917" s="100" t="s">
        <v>389</v>
      </c>
    </row>
    <row r="918" spans="2:7">
      <c r="B918" s="105" t="s">
        <v>2178</v>
      </c>
      <c r="C918" s="100" t="s">
        <v>561</v>
      </c>
      <c r="D918" s="100">
        <v>30</v>
      </c>
      <c r="E918" s="100">
        <v>301</v>
      </c>
      <c r="F918" s="100">
        <v>0</v>
      </c>
      <c r="G918" s="100" t="s">
        <v>1197</v>
      </c>
    </row>
    <row r="919" spans="2:7">
      <c r="B919" s="105" t="s">
        <v>2178</v>
      </c>
      <c r="C919" s="100" t="s">
        <v>561</v>
      </c>
      <c r="D919" s="100">
        <v>30</v>
      </c>
      <c r="E919" s="100">
        <v>301</v>
      </c>
      <c r="F919" s="100">
        <v>3011</v>
      </c>
      <c r="G919" s="100" t="s">
        <v>1198</v>
      </c>
    </row>
    <row r="920" spans="2:7">
      <c r="B920" s="105" t="s">
        <v>2178</v>
      </c>
      <c r="C920" s="100" t="s">
        <v>561</v>
      </c>
      <c r="D920" s="100">
        <v>30</v>
      </c>
      <c r="E920" s="100">
        <v>301</v>
      </c>
      <c r="F920" s="100">
        <v>3012</v>
      </c>
      <c r="G920" s="100" t="s">
        <v>1199</v>
      </c>
    </row>
    <row r="921" spans="2:7">
      <c r="B921" s="105" t="s">
        <v>2178</v>
      </c>
      <c r="C921" s="100" t="s">
        <v>561</v>
      </c>
      <c r="D921" s="100">
        <v>30</v>
      </c>
      <c r="E921" s="100">
        <v>301</v>
      </c>
      <c r="F921" s="100">
        <v>3013</v>
      </c>
      <c r="G921" s="100" t="s">
        <v>1200</v>
      </c>
    </row>
    <row r="922" spans="2:7">
      <c r="B922" s="105" t="s">
        <v>2178</v>
      </c>
      <c r="C922" s="100" t="s">
        <v>561</v>
      </c>
      <c r="D922" s="100">
        <v>30</v>
      </c>
      <c r="E922" s="100">
        <v>301</v>
      </c>
      <c r="F922" s="100">
        <v>3014</v>
      </c>
      <c r="G922" s="100" t="s">
        <v>1201</v>
      </c>
    </row>
    <row r="923" spans="2:7">
      <c r="B923" s="105" t="s">
        <v>2178</v>
      </c>
      <c r="C923" s="100" t="s">
        <v>561</v>
      </c>
      <c r="D923" s="100">
        <v>30</v>
      </c>
      <c r="E923" s="100">
        <v>301</v>
      </c>
      <c r="F923" s="100">
        <v>3015</v>
      </c>
      <c r="G923" s="100" t="s">
        <v>1202</v>
      </c>
    </row>
    <row r="924" spans="2:7">
      <c r="B924" s="105" t="s">
        <v>2178</v>
      </c>
      <c r="C924" s="100" t="s">
        <v>561</v>
      </c>
      <c r="D924" s="100">
        <v>30</v>
      </c>
      <c r="E924" s="100">
        <v>301</v>
      </c>
      <c r="F924" s="100">
        <v>3019</v>
      </c>
      <c r="G924" s="100" t="s">
        <v>1203</v>
      </c>
    </row>
    <row r="925" spans="2:7">
      <c r="B925" s="105" t="s">
        <v>2178</v>
      </c>
      <c r="C925" s="100" t="s">
        <v>561</v>
      </c>
      <c r="D925" s="100">
        <v>30</v>
      </c>
      <c r="E925" s="100">
        <v>302</v>
      </c>
      <c r="F925" s="100">
        <v>0</v>
      </c>
      <c r="G925" s="100" t="s">
        <v>1204</v>
      </c>
    </row>
    <row r="926" spans="2:7">
      <c r="B926" s="105" t="s">
        <v>2178</v>
      </c>
      <c r="C926" s="100" t="s">
        <v>561</v>
      </c>
      <c r="D926" s="100">
        <v>30</v>
      </c>
      <c r="E926" s="100">
        <v>302</v>
      </c>
      <c r="F926" s="100">
        <v>3021</v>
      </c>
      <c r="G926" s="100" t="s">
        <v>1205</v>
      </c>
    </row>
    <row r="927" spans="2:7">
      <c r="B927" s="105" t="s">
        <v>2178</v>
      </c>
      <c r="C927" s="100" t="s">
        <v>561</v>
      </c>
      <c r="D927" s="100">
        <v>30</v>
      </c>
      <c r="E927" s="100">
        <v>302</v>
      </c>
      <c r="F927" s="100">
        <v>3022</v>
      </c>
      <c r="G927" s="100" t="s">
        <v>1206</v>
      </c>
    </row>
    <row r="928" spans="2:7">
      <c r="B928" s="105" t="s">
        <v>2178</v>
      </c>
      <c r="C928" s="100" t="s">
        <v>561</v>
      </c>
      <c r="D928" s="100">
        <v>30</v>
      </c>
      <c r="E928" s="100">
        <v>302</v>
      </c>
      <c r="F928" s="100">
        <v>3023</v>
      </c>
      <c r="G928" s="100" t="s">
        <v>1207</v>
      </c>
    </row>
    <row r="929" spans="2:7">
      <c r="B929" s="105" t="s">
        <v>2178</v>
      </c>
      <c r="C929" s="100" t="s">
        <v>561</v>
      </c>
      <c r="D929" s="100">
        <v>30</v>
      </c>
      <c r="E929" s="100">
        <v>303</v>
      </c>
      <c r="F929" s="100">
        <v>0</v>
      </c>
      <c r="G929" s="100" t="s">
        <v>1208</v>
      </c>
    </row>
    <row r="930" spans="2:7">
      <c r="B930" s="105" t="s">
        <v>2178</v>
      </c>
      <c r="C930" s="100" t="s">
        <v>561</v>
      </c>
      <c r="D930" s="100">
        <v>30</v>
      </c>
      <c r="E930" s="100">
        <v>303</v>
      </c>
      <c r="F930" s="100">
        <v>3031</v>
      </c>
      <c r="G930" s="100" t="s">
        <v>1209</v>
      </c>
    </row>
    <row r="931" spans="2:7">
      <c r="B931" s="105" t="s">
        <v>2178</v>
      </c>
      <c r="C931" s="100" t="s">
        <v>561</v>
      </c>
      <c r="D931" s="100">
        <v>30</v>
      </c>
      <c r="E931" s="100">
        <v>303</v>
      </c>
      <c r="F931" s="100">
        <v>3032</v>
      </c>
      <c r="G931" s="100" t="s">
        <v>1210</v>
      </c>
    </row>
    <row r="932" spans="2:7">
      <c r="B932" s="105" t="s">
        <v>2178</v>
      </c>
      <c r="C932" s="100" t="s">
        <v>561</v>
      </c>
      <c r="D932" s="100">
        <v>30</v>
      </c>
      <c r="E932" s="100">
        <v>303</v>
      </c>
      <c r="F932" s="100">
        <v>3033</v>
      </c>
      <c r="G932" s="100" t="s">
        <v>1211</v>
      </c>
    </row>
    <row r="933" spans="2:7">
      <c r="B933" s="105" t="s">
        <v>2178</v>
      </c>
      <c r="C933" s="100" t="s">
        <v>561</v>
      </c>
      <c r="D933" s="100">
        <v>30</v>
      </c>
      <c r="E933" s="100">
        <v>303</v>
      </c>
      <c r="F933" s="100">
        <v>3034</v>
      </c>
      <c r="G933" s="100" t="s">
        <v>1212</v>
      </c>
    </row>
    <row r="934" spans="2:7">
      <c r="B934" s="105" t="s">
        <v>2178</v>
      </c>
      <c r="C934" s="100" t="s">
        <v>561</v>
      </c>
      <c r="D934" s="100">
        <v>30</v>
      </c>
      <c r="E934" s="100">
        <v>303</v>
      </c>
      <c r="F934" s="100">
        <v>3035</v>
      </c>
      <c r="G934" s="100" t="s">
        <v>1213</v>
      </c>
    </row>
    <row r="935" spans="2:7">
      <c r="B935" s="105" t="s">
        <v>2178</v>
      </c>
      <c r="C935" s="100" t="s">
        <v>561</v>
      </c>
      <c r="D935" s="100">
        <v>30</v>
      </c>
      <c r="E935" s="100">
        <v>303</v>
      </c>
      <c r="F935" s="100">
        <v>3039</v>
      </c>
      <c r="G935" s="100" t="s">
        <v>1214</v>
      </c>
    </row>
    <row r="936" spans="2:7">
      <c r="B936" s="105" t="s">
        <v>2178</v>
      </c>
      <c r="C936" s="100" t="s">
        <v>561</v>
      </c>
      <c r="D936" s="100">
        <v>31</v>
      </c>
      <c r="E936" s="100">
        <v>0</v>
      </c>
      <c r="F936" s="100">
        <v>0</v>
      </c>
      <c r="G936" s="100" t="s">
        <v>1215</v>
      </c>
    </row>
    <row r="937" spans="2:7">
      <c r="B937" s="105" t="s">
        <v>2178</v>
      </c>
      <c r="C937" s="100" t="s">
        <v>561</v>
      </c>
      <c r="D937" s="100">
        <v>31</v>
      </c>
      <c r="E937" s="100">
        <v>310</v>
      </c>
      <c r="F937" s="100">
        <v>0</v>
      </c>
      <c r="G937" s="100" t="s">
        <v>1216</v>
      </c>
    </row>
    <row r="938" spans="2:7">
      <c r="B938" s="105" t="s">
        <v>2178</v>
      </c>
      <c r="C938" s="100" t="s">
        <v>561</v>
      </c>
      <c r="D938" s="100">
        <v>31</v>
      </c>
      <c r="E938" s="100">
        <v>310</v>
      </c>
      <c r="F938" s="100">
        <v>3100</v>
      </c>
      <c r="G938" s="100" t="s">
        <v>388</v>
      </c>
    </row>
    <row r="939" spans="2:7">
      <c r="B939" s="105" t="s">
        <v>2178</v>
      </c>
      <c r="C939" s="100" t="s">
        <v>561</v>
      </c>
      <c r="D939" s="100">
        <v>31</v>
      </c>
      <c r="E939" s="100">
        <v>310</v>
      </c>
      <c r="F939" s="100">
        <v>3109</v>
      </c>
      <c r="G939" s="100" t="s">
        <v>389</v>
      </c>
    </row>
    <row r="940" spans="2:7">
      <c r="B940" s="105" t="s">
        <v>2178</v>
      </c>
      <c r="C940" s="100" t="s">
        <v>561</v>
      </c>
      <c r="D940" s="100">
        <v>31</v>
      </c>
      <c r="E940" s="100">
        <v>311</v>
      </c>
      <c r="F940" s="100">
        <v>0</v>
      </c>
      <c r="G940" s="100" t="s">
        <v>1217</v>
      </c>
    </row>
    <row r="941" spans="2:7">
      <c r="B941" s="105" t="s">
        <v>2178</v>
      </c>
      <c r="C941" s="100" t="s">
        <v>561</v>
      </c>
      <c r="D941" s="100">
        <v>31</v>
      </c>
      <c r="E941" s="100">
        <v>311</v>
      </c>
      <c r="F941" s="100">
        <v>3111</v>
      </c>
      <c r="G941" s="100" t="s">
        <v>1218</v>
      </c>
    </row>
    <row r="942" spans="2:7">
      <c r="B942" s="105" t="s">
        <v>2178</v>
      </c>
      <c r="C942" s="100" t="s">
        <v>561</v>
      </c>
      <c r="D942" s="100">
        <v>31</v>
      </c>
      <c r="E942" s="100">
        <v>311</v>
      </c>
      <c r="F942" s="100">
        <v>3112</v>
      </c>
      <c r="G942" s="100" t="s">
        <v>1219</v>
      </c>
    </row>
    <row r="943" spans="2:7">
      <c r="B943" s="105" t="s">
        <v>2178</v>
      </c>
      <c r="C943" s="100" t="s">
        <v>561</v>
      </c>
      <c r="D943" s="100">
        <v>31</v>
      </c>
      <c r="E943" s="100">
        <v>311</v>
      </c>
      <c r="F943" s="100">
        <v>3113</v>
      </c>
      <c r="G943" s="100" t="s">
        <v>1220</v>
      </c>
    </row>
    <row r="944" spans="2:7">
      <c r="B944" s="105" t="s">
        <v>2178</v>
      </c>
      <c r="C944" s="100" t="s">
        <v>561</v>
      </c>
      <c r="D944" s="100">
        <v>31</v>
      </c>
      <c r="E944" s="100">
        <v>312</v>
      </c>
      <c r="F944" s="100">
        <v>0</v>
      </c>
      <c r="G944" s="100" t="s">
        <v>1221</v>
      </c>
    </row>
    <row r="945" spans="2:7">
      <c r="B945" s="105" t="s">
        <v>2178</v>
      </c>
      <c r="C945" s="100" t="s">
        <v>561</v>
      </c>
      <c r="D945" s="100">
        <v>31</v>
      </c>
      <c r="E945" s="100">
        <v>312</v>
      </c>
      <c r="F945" s="100">
        <v>3121</v>
      </c>
      <c r="G945" s="100" t="s">
        <v>1222</v>
      </c>
    </row>
    <row r="946" spans="2:7">
      <c r="B946" s="105" t="s">
        <v>2178</v>
      </c>
      <c r="C946" s="100" t="s">
        <v>561</v>
      </c>
      <c r="D946" s="100">
        <v>31</v>
      </c>
      <c r="E946" s="100">
        <v>312</v>
      </c>
      <c r="F946" s="100">
        <v>3122</v>
      </c>
      <c r="G946" s="100" t="s">
        <v>1223</v>
      </c>
    </row>
    <row r="947" spans="2:7">
      <c r="B947" s="105" t="s">
        <v>2178</v>
      </c>
      <c r="C947" s="100" t="s">
        <v>561</v>
      </c>
      <c r="D947" s="100">
        <v>31</v>
      </c>
      <c r="E947" s="100">
        <v>313</v>
      </c>
      <c r="F947" s="100">
        <v>0</v>
      </c>
      <c r="G947" s="100" t="s">
        <v>1224</v>
      </c>
    </row>
    <row r="948" spans="2:7">
      <c r="B948" s="105" t="s">
        <v>2178</v>
      </c>
      <c r="C948" s="100" t="s">
        <v>561</v>
      </c>
      <c r="D948" s="100">
        <v>31</v>
      </c>
      <c r="E948" s="100">
        <v>313</v>
      </c>
      <c r="F948" s="100">
        <v>3131</v>
      </c>
      <c r="G948" s="100" t="s">
        <v>1225</v>
      </c>
    </row>
    <row r="949" spans="2:7">
      <c r="B949" s="105" t="s">
        <v>2178</v>
      </c>
      <c r="C949" s="100" t="s">
        <v>561</v>
      </c>
      <c r="D949" s="100">
        <v>31</v>
      </c>
      <c r="E949" s="100">
        <v>313</v>
      </c>
      <c r="F949" s="100">
        <v>3132</v>
      </c>
      <c r="G949" s="100" t="s">
        <v>1226</v>
      </c>
    </row>
    <row r="950" spans="2:7">
      <c r="B950" s="105" t="s">
        <v>2178</v>
      </c>
      <c r="C950" s="100" t="s">
        <v>561</v>
      </c>
      <c r="D950" s="100">
        <v>31</v>
      </c>
      <c r="E950" s="100">
        <v>313</v>
      </c>
      <c r="F950" s="100">
        <v>3133</v>
      </c>
      <c r="G950" s="100" t="s">
        <v>1227</v>
      </c>
    </row>
    <row r="951" spans="2:7">
      <c r="B951" s="105" t="s">
        <v>2178</v>
      </c>
      <c r="C951" s="100" t="s">
        <v>561</v>
      </c>
      <c r="D951" s="100">
        <v>31</v>
      </c>
      <c r="E951" s="100">
        <v>313</v>
      </c>
      <c r="F951" s="100">
        <v>3134</v>
      </c>
      <c r="G951" s="100" t="s">
        <v>1228</v>
      </c>
    </row>
    <row r="952" spans="2:7">
      <c r="B952" s="105" t="s">
        <v>2178</v>
      </c>
      <c r="C952" s="100" t="s">
        <v>561</v>
      </c>
      <c r="D952" s="100">
        <v>31</v>
      </c>
      <c r="E952" s="100">
        <v>314</v>
      </c>
      <c r="F952" s="100">
        <v>0</v>
      </c>
      <c r="G952" s="100" t="s">
        <v>1229</v>
      </c>
    </row>
    <row r="953" spans="2:7">
      <c r="B953" s="105" t="s">
        <v>2178</v>
      </c>
      <c r="C953" s="100" t="s">
        <v>561</v>
      </c>
      <c r="D953" s="100">
        <v>31</v>
      </c>
      <c r="E953" s="100">
        <v>314</v>
      </c>
      <c r="F953" s="100">
        <v>3141</v>
      </c>
      <c r="G953" s="100" t="s">
        <v>1230</v>
      </c>
    </row>
    <row r="954" spans="2:7">
      <c r="B954" s="105" t="s">
        <v>2178</v>
      </c>
      <c r="C954" s="100" t="s">
        <v>561</v>
      </c>
      <c r="D954" s="100">
        <v>31</v>
      </c>
      <c r="E954" s="100">
        <v>314</v>
      </c>
      <c r="F954" s="100">
        <v>3142</v>
      </c>
      <c r="G954" s="100" t="s">
        <v>1231</v>
      </c>
    </row>
    <row r="955" spans="2:7">
      <c r="B955" s="105" t="s">
        <v>2178</v>
      </c>
      <c r="C955" s="100" t="s">
        <v>561</v>
      </c>
      <c r="D955" s="100">
        <v>31</v>
      </c>
      <c r="E955" s="100">
        <v>314</v>
      </c>
      <c r="F955" s="100">
        <v>3149</v>
      </c>
      <c r="G955" s="100" t="s">
        <v>1232</v>
      </c>
    </row>
    <row r="956" spans="2:7">
      <c r="B956" s="105" t="s">
        <v>2178</v>
      </c>
      <c r="C956" s="100" t="s">
        <v>561</v>
      </c>
      <c r="D956" s="100">
        <v>31</v>
      </c>
      <c r="E956" s="100">
        <v>315</v>
      </c>
      <c r="F956" s="100">
        <v>0</v>
      </c>
      <c r="G956" s="100" t="s">
        <v>1233</v>
      </c>
    </row>
    <row r="957" spans="2:7">
      <c r="B957" s="105" t="s">
        <v>2178</v>
      </c>
      <c r="C957" s="100" t="s">
        <v>561</v>
      </c>
      <c r="D957" s="100">
        <v>31</v>
      </c>
      <c r="E957" s="100">
        <v>315</v>
      </c>
      <c r="F957" s="100">
        <v>3151</v>
      </c>
      <c r="G957" s="100" t="s">
        <v>1234</v>
      </c>
    </row>
    <row r="958" spans="2:7">
      <c r="B958" s="105" t="s">
        <v>2178</v>
      </c>
      <c r="C958" s="100" t="s">
        <v>561</v>
      </c>
      <c r="D958" s="100">
        <v>31</v>
      </c>
      <c r="E958" s="100">
        <v>315</v>
      </c>
      <c r="F958" s="100">
        <v>3159</v>
      </c>
      <c r="G958" s="100" t="s">
        <v>1235</v>
      </c>
    </row>
    <row r="959" spans="2:7">
      <c r="B959" s="105" t="s">
        <v>2178</v>
      </c>
      <c r="C959" s="100" t="s">
        <v>561</v>
      </c>
      <c r="D959" s="100">
        <v>31</v>
      </c>
      <c r="E959" s="100">
        <v>319</v>
      </c>
      <c r="F959" s="100">
        <v>0</v>
      </c>
      <c r="G959" s="100" t="s">
        <v>1236</v>
      </c>
    </row>
    <row r="960" spans="2:7">
      <c r="B960" s="105" t="s">
        <v>2178</v>
      </c>
      <c r="C960" s="100" t="s">
        <v>561</v>
      </c>
      <c r="D960" s="100">
        <v>31</v>
      </c>
      <c r="E960" s="100">
        <v>319</v>
      </c>
      <c r="F960" s="100">
        <v>3191</v>
      </c>
      <c r="G960" s="100" t="s">
        <v>1237</v>
      </c>
    </row>
    <row r="961" spans="2:7">
      <c r="B961" s="105" t="s">
        <v>2178</v>
      </c>
      <c r="C961" s="100" t="s">
        <v>561</v>
      </c>
      <c r="D961" s="100">
        <v>31</v>
      </c>
      <c r="E961" s="100">
        <v>319</v>
      </c>
      <c r="F961" s="100">
        <v>3199</v>
      </c>
      <c r="G961" s="100" t="s">
        <v>1238</v>
      </c>
    </row>
    <row r="962" spans="2:7">
      <c r="B962" s="105" t="s">
        <v>2178</v>
      </c>
      <c r="C962" s="100" t="s">
        <v>561</v>
      </c>
      <c r="D962" s="100">
        <v>32</v>
      </c>
      <c r="E962" s="100">
        <v>0</v>
      </c>
      <c r="F962" s="100">
        <v>0</v>
      </c>
      <c r="G962" s="100" t="s">
        <v>1239</v>
      </c>
    </row>
    <row r="963" spans="2:7">
      <c r="B963" s="105" t="s">
        <v>2178</v>
      </c>
      <c r="C963" s="100" t="s">
        <v>561</v>
      </c>
      <c r="D963" s="100">
        <v>32</v>
      </c>
      <c r="E963" s="100">
        <v>320</v>
      </c>
      <c r="F963" s="100">
        <v>0</v>
      </c>
      <c r="G963" s="100" t="s">
        <v>1240</v>
      </c>
    </row>
    <row r="964" spans="2:7">
      <c r="B964" s="105" t="s">
        <v>2178</v>
      </c>
      <c r="C964" s="100" t="s">
        <v>561</v>
      </c>
      <c r="D964" s="100">
        <v>32</v>
      </c>
      <c r="E964" s="100">
        <v>320</v>
      </c>
      <c r="F964" s="100">
        <v>3200</v>
      </c>
      <c r="G964" s="100" t="s">
        <v>388</v>
      </c>
    </row>
    <row r="965" spans="2:7">
      <c r="B965" s="105" t="s">
        <v>2178</v>
      </c>
      <c r="C965" s="100" t="s">
        <v>561</v>
      </c>
      <c r="D965" s="100">
        <v>32</v>
      </c>
      <c r="E965" s="100">
        <v>320</v>
      </c>
      <c r="F965" s="100">
        <v>3209</v>
      </c>
      <c r="G965" s="100" t="s">
        <v>389</v>
      </c>
    </row>
    <row r="966" spans="2:7">
      <c r="B966" s="105" t="s">
        <v>2178</v>
      </c>
      <c r="C966" s="100" t="s">
        <v>561</v>
      </c>
      <c r="D966" s="100">
        <v>32</v>
      </c>
      <c r="E966" s="100">
        <v>321</v>
      </c>
      <c r="F966" s="100">
        <v>0</v>
      </c>
      <c r="G966" s="100" t="s">
        <v>1241</v>
      </c>
    </row>
    <row r="967" spans="2:7">
      <c r="B967" s="105" t="s">
        <v>2178</v>
      </c>
      <c r="C967" s="100" t="s">
        <v>561</v>
      </c>
      <c r="D967" s="100">
        <v>32</v>
      </c>
      <c r="E967" s="100">
        <v>321</v>
      </c>
      <c r="F967" s="100">
        <v>3211</v>
      </c>
      <c r="G967" s="100" t="s">
        <v>1242</v>
      </c>
    </row>
    <row r="968" spans="2:7">
      <c r="B968" s="105" t="s">
        <v>2178</v>
      </c>
      <c r="C968" s="100" t="s">
        <v>561</v>
      </c>
      <c r="D968" s="100">
        <v>32</v>
      </c>
      <c r="E968" s="100">
        <v>321</v>
      </c>
      <c r="F968" s="100">
        <v>3212</v>
      </c>
      <c r="G968" s="100" t="s">
        <v>1243</v>
      </c>
    </row>
    <row r="969" spans="2:7">
      <c r="B969" s="105" t="s">
        <v>2178</v>
      </c>
      <c r="C969" s="100" t="s">
        <v>561</v>
      </c>
      <c r="D969" s="100">
        <v>32</v>
      </c>
      <c r="E969" s="100">
        <v>321</v>
      </c>
      <c r="F969" s="100">
        <v>3219</v>
      </c>
      <c r="G969" s="100" t="s">
        <v>1244</v>
      </c>
    </row>
    <row r="970" spans="2:7">
      <c r="B970" s="105" t="s">
        <v>2178</v>
      </c>
      <c r="C970" s="100" t="s">
        <v>561</v>
      </c>
      <c r="D970" s="100">
        <v>32</v>
      </c>
      <c r="E970" s="100">
        <v>322</v>
      </c>
      <c r="F970" s="100">
        <v>0</v>
      </c>
      <c r="G970" s="100" t="s">
        <v>1245</v>
      </c>
    </row>
    <row r="971" spans="2:7">
      <c r="B971" s="105" t="s">
        <v>2178</v>
      </c>
      <c r="C971" s="100" t="s">
        <v>561</v>
      </c>
      <c r="D971" s="100">
        <v>32</v>
      </c>
      <c r="E971" s="100">
        <v>322</v>
      </c>
      <c r="F971" s="100">
        <v>3221</v>
      </c>
      <c r="G971" s="100" t="s">
        <v>1246</v>
      </c>
    </row>
    <row r="972" spans="2:7">
      <c r="B972" s="105" t="s">
        <v>2178</v>
      </c>
      <c r="C972" s="100" t="s">
        <v>561</v>
      </c>
      <c r="D972" s="100">
        <v>32</v>
      </c>
      <c r="E972" s="100">
        <v>322</v>
      </c>
      <c r="F972" s="100">
        <v>3222</v>
      </c>
      <c r="G972" s="100" t="s">
        <v>1247</v>
      </c>
    </row>
    <row r="973" spans="2:7">
      <c r="B973" s="105" t="s">
        <v>2178</v>
      </c>
      <c r="C973" s="100" t="s">
        <v>561</v>
      </c>
      <c r="D973" s="100">
        <v>32</v>
      </c>
      <c r="E973" s="100">
        <v>322</v>
      </c>
      <c r="F973" s="100">
        <v>3223</v>
      </c>
      <c r="G973" s="100" t="s">
        <v>1248</v>
      </c>
    </row>
    <row r="974" spans="2:7">
      <c r="B974" s="105" t="s">
        <v>2178</v>
      </c>
      <c r="C974" s="100" t="s">
        <v>561</v>
      </c>
      <c r="D974" s="100">
        <v>32</v>
      </c>
      <c r="E974" s="100">
        <v>322</v>
      </c>
      <c r="F974" s="100">
        <v>3224</v>
      </c>
      <c r="G974" s="100" t="s">
        <v>1249</v>
      </c>
    </row>
    <row r="975" spans="2:7">
      <c r="B975" s="105" t="s">
        <v>2178</v>
      </c>
      <c r="C975" s="100" t="s">
        <v>561</v>
      </c>
      <c r="D975" s="100">
        <v>32</v>
      </c>
      <c r="E975" s="100">
        <v>322</v>
      </c>
      <c r="F975" s="100">
        <v>3229</v>
      </c>
      <c r="G975" s="100" t="s">
        <v>1250</v>
      </c>
    </row>
    <row r="976" spans="2:7">
      <c r="B976" s="105" t="s">
        <v>2178</v>
      </c>
      <c r="C976" s="100" t="s">
        <v>561</v>
      </c>
      <c r="D976" s="100">
        <v>32</v>
      </c>
      <c r="E976" s="100">
        <v>323</v>
      </c>
      <c r="F976" s="100">
        <v>0</v>
      </c>
      <c r="G976" s="100" t="s">
        <v>1251</v>
      </c>
    </row>
    <row r="977" spans="2:7">
      <c r="B977" s="105" t="s">
        <v>2178</v>
      </c>
      <c r="C977" s="100" t="s">
        <v>561</v>
      </c>
      <c r="D977" s="100">
        <v>32</v>
      </c>
      <c r="E977" s="100">
        <v>323</v>
      </c>
      <c r="F977" s="100">
        <v>3231</v>
      </c>
      <c r="G977" s="100" t="s">
        <v>1251</v>
      </c>
    </row>
    <row r="978" spans="2:7">
      <c r="B978" s="105" t="s">
        <v>2178</v>
      </c>
      <c r="C978" s="100" t="s">
        <v>561</v>
      </c>
      <c r="D978" s="100">
        <v>32</v>
      </c>
      <c r="E978" s="100">
        <v>324</v>
      </c>
      <c r="F978" s="100">
        <v>0</v>
      </c>
      <c r="G978" s="100" t="s">
        <v>1252</v>
      </c>
    </row>
    <row r="979" spans="2:7">
      <c r="B979" s="105" t="s">
        <v>2178</v>
      </c>
      <c r="C979" s="100" t="s">
        <v>561</v>
      </c>
      <c r="D979" s="100">
        <v>32</v>
      </c>
      <c r="E979" s="100">
        <v>324</v>
      </c>
      <c r="F979" s="100">
        <v>3241</v>
      </c>
      <c r="G979" s="100" t="s">
        <v>1253</v>
      </c>
    </row>
    <row r="980" spans="2:7">
      <c r="B980" s="105" t="s">
        <v>2178</v>
      </c>
      <c r="C980" s="100" t="s">
        <v>561</v>
      </c>
      <c r="D980" s="100">
        <v>32</v>
      </c>
      <c r="E980" s="100">
        <v>324</v>
      </c>
      <c r="F980" s="100">
        <v>3249</v>
      </c>
      <c r="G980" s="100" t="s">
        <v>1254</v>
      </c>
    </row>
    <row r="981" spans="2:7">
      <c r="B981" s="105" t="s">
        <v>2178</v>
      </c>
      <c r="C981" s="100" t="s">
        <v>561</v>
      </c>
      <c r="D981" s="100">
        <v>32</v>
      </c>
      <c r="E981" s="100">
        <v>325</v>
      </c>
      <c r="F981" s="100">
        <v>0</v>
      </c>
      <c r="G981" s="100" t="s">
        <v>1255</v>
      </c>
    </row>
    <row r="982" spans="2:7">
      <c r="B982" s="105" t="s">
        <v>2178</v>
      </c>
      <c r="C982" s="100" t="s">
        <v>561</v>
      </c>
      <c r="D982" s="100">
        <v>32</v>
      </c>
      <c r="E982" s="100">
        <v>325</v>
      </c>
      <c r="F982" s="100">
        <v>3251</v>
      </c>
      <c r="G982" s="100" t="s">
        <v>1256</v>
      </c>
    </row>
    <row r="983" spans="2:7">
      <c r="B983" s="105" t="s">
        <v>2178</v>
      </c>
      <c r="C983" s="100" t="s">
        <v>561</v>
      </c>
      <c r="D983" s="100">
        <v>32</v>
      </c>
      <c r="E983" s="100">
        <v>325</v>
      </c>
      <c r="F983" s="100">
        <v>3252</v>
      </c>
      <c r="G983" s="100" t="s">
        <v>1257</v>
      </c>
    </row>
    <row r="984" spans="2:7">
      <c r="B984" s="105" t="s">
        <v>2178</v>
      </c>
      <c r="C984" s="100" t="s">
        <v>561</v>
      </c>
      <c r="D984" s="100">
        <v>32</v>
      </c>
      <c r="E984" s="100">
        <v>325</v>
      </c>
      <c r="F984" s="100">
        <v>3253</v>
      </c>
      <c r="G984" s="100" t="s">
        <v>1258</v>
      </c>
    </row>
    <row r="985" spans="2:7">
      <c r="B985" s="105" t="s">
        <v>2178</v>
      </c>
      <c r="C985" s="100" t="s">
        <v>561</v>
      </c>
      <c r="D985" s="100">
        <v>32</v>
      </c>
      <c r="E985" s="100">
        <v>326</v>
      </c>
      <c r="F985" s="100">
        <v>0</v>
      </c>
      <c r="G985" s="100" t="s">
        <v>1259</v>
      </c>
    </row>
    <row r="986" spans="2:7">
      <c r="B986" s="105" t="s">
        <v>2178</v>
      </c>
      <c r="C986" s="100" t="s">
        <v>561</v>
      </c>
      <c r="D986" s="100">
        <v>32</v>
      </c>
      <c r="E986" s="100">
        <v>326</v>
      </c>
      <c r="F986" s="100">
        <v>3261</v>
      </c>
      <c r="G986" s="100" t="s">
        <v>1260</v>
      </c>
    </row>
    <row r="987" spans="2:7">
      <c r="B987" s="105" t="s">
        <v>2178</v>
      </c>
      <c r="C987" s="100" t="s">
        <v>561</v>
      </c>
      <c r="D987" s="100">
        <v>32</v>
      </c>
      <c r="E987" s="100">
        <v>326</v>
      </c>
      <c r="F987" s="100">
        <v>3262</v>
      </c>
      <c r="G987" s="100" t="s">
        <v>1261</v>
      </c>
    </row>
    <row r="988" spans="2:7">
      <c r="B988" s="105" t="s">
        <v>2178</v>
      </c>
      <c r="C988" s="100" t="s">
        <v>561</v>
      </c>
      <c r="D988" s="100">
        <v>32</v>
      </c>
      <c r="E988" s="100">
        <v>326</v>
      </c>
      <c r="F988" s="100">
        <v>3269</v>
      </c>
      <c r="G988" s="100" t="s">
        <v>1262</v>
      </c>
    </row>
    <row r="989" spans="2:7">
      <c r="B989" s="105" t="s">
        <v>2178</v>
      </c>
      <c r="C989" s="100" t="s">
        <v>561</v>
      </c>
      <c r="D989" s="100">
        <v>32</v>
      </c>
      <c r="E989" s="100">
        <v>327</v>
      </c>
      <c r="F989" s="100">
        <v>0</v>
      </c>
      <c r="G989" s="100" t="s">
        <v>1263</v>
      </c>
    </row>
    <row r="990" spans="2:7">
      <c r="B990" s="105" t="s">
        <v>2178</v>
      </c>
      <c r="C990" s="100" t="s">
        <v>561</v>
      </c>
      <c r="D990" s="100">
        <v>32</v>
      </c>
      <c r="E990" s="100">
        <v>327</v>
      </c>
      <c r="F990" s="100">
        <v>3271</v>
      </c>
      <c r="G990" s="100" t="s">
        <v>1263</v>
      </c>
    </row>
    <row r="991" spans="2:7">
      <c r="B991" s="105" t="s">
        <v>2178</v>
      </c>
      <c r="C991" s="100" t="s">
        <v>561</v>
      </c>
      <c r="D991" s="100">
        <v>32</v>
      </c>
      <c r="E991" s="100">
        <v>328</v>
      </c>
      <c r="F991" s="100">
        <v>0</v>
      </c>
      <c r="G991" s="100" t="s">
        <v>1264</v>
      </c>
    </row>
    <row r="992" spans="2:7">
      <c r="B992" s="105" t="s">
        <v>2178</v>
      </c>
      <c r="C992" s="100" t="s">
        <v>561</v>
      </c>
      <c r="D992" s="100">
        <v>32</v>
      </c>
      <c r="E992" s="100">
        <v>328</v>
      </c>
      <c r="F992" s="100">
        <v>3281</v>
      </c>
      <c r="G992" s="100" t="s">
        <v>1265</v>
      </c>
    </row>
    <row r="993" spans="2:7">
      <c r="B993" s="105" t="s">
        <v>2178</v>
      </c>
      <c r="C993" s="100" t="s">
        <v>561</v>
      </c>
      <c r="D993" s="100">
        <v>32</v>
      </c>
      <c r="E993" s="100">
        <v>328</v>
      </c>
      <c r="F993" s="100">
        <v>3282</v>
      </c>
      <c r="G993" s="100" t="s">
        <v>1266</v>
      </c>
    </row>
    <row r="994" spans="2:7">
      <c r="B994" s="105" t="s">
        <v>2178</v>
      </c>
      <c r="C994" s="100" t="s">
        <v>561</v>
      </c>
      <c r="D994" s="100">
        <v>32</v>
      </c>
      <c r="E994" s="100">
        <v>328</v>
      </c>
      <c r="F994" s="100">
        <v>3283</v>
      </c>
      <c r="G994" s="100" t="s">
        <v>1267</v>
      </c>
    </row>
    <row r="995" spans="2:7">
      <c r="B995" s="105" t="s">
        <v>2178</v>
      </c>
      <c r="C995" s="100" t="s">
        <v>561</v>
      </c>
      <c r="D995" s="100">
        <v>32</v>
      </c>
      <c r="E995" s="100">
        <v>328</v>
      </c>
      <c r="F995" s="100">
        <v>3284</v>
      </c>
      <c r="G995" s="100" t="s">
        <v>1268</v>
      </c>
    </row>
    <row r="996" spans="2:7">
      <c r="B996" s="105" t="s">
        <v>2178</v>
      </c>
      <c r="C996" s="100" t="s">
        <v>561</v>
      </c>
      <c r="D996" s="100">
        <v>32</v>
      </c>
      <c r="E996" s="100">
        <v>328</v>
      </c>
      <c r="F996" s="100">
        <v>3285</v>
      </c>
      <c r="G996" s="100" t="s">
        <v>1269</v>
      </c>
    </row>
    <row r="997" spans="2:7">
      <c r="B997" s="105" t="s">
        <v>2178</v>
      </c>
      <c r="C997" s="100" t="s">
        <v>561</v>
      </c>
      <c r="D997" s="100">
        <v>32</v>
      </c>
      <c r="E997" s="100">
        <v>328</v>
      </c>
      <c r="F997" s="100">
        <v>3289</v>
      </c>
      <c r="G997" s="100" t="s">
        <v>1270</v>
      </c>
    </row>
    <row r="998" spans="2:7">
      <c r="B998" s="105" t="s">
        <v>2178</v>
      </c>
      <c r="C998" s="100" t="s">
        <v>561</v>
      </c>
      <c r="D998" s="100">
        <v>32</v>
      </c>
      <c r="E998" s="100">
        <v>329</v>
      </c>
      <c r="F998" s="100">
        <v>0</v>
      </c>
      <c r="G998" s="100" t="s">
        <v>1271</v>
      </c>
    </row>
    <row r="999" spans="2:7">
      <c r="B999" s="105" t="s">
        <v>2178</v>
      </c>
      <c r="C999" s="100" t="s">
        <v>561</v>
      </c>
      <c r="D999" s="100">
        <v>32</v>
      </c>
      <c r="E999" s="100">
        <v>329</v>
      </c>
      <c r="F999" s="100">
        <v>3291</v>
      </c>
      <c r="G999" s="100" t="s">
        <v>1272</v>
      </c>
    </row>
    <row r="1000" spans="2:7">
      <c r="B1000" s="105" t="s">
        <v>2178</v>
      </c>
      <c r="C1000" s="100" t="s">
        <v>561</v>
      </c>
      <c r="D1000" s="100">
        <v>32</v>
      </c>
      <c r="E1000" s="100">
        <v>329</v>
      </c>
      <c r="F1000" s="100">
        <v>3292</v>
      </c>
      <c r="G1000" s="100" t="s">
        <v>1273</v>
      </c>
    </row>
    <row r="1001" spans="2:7">
      <c r="B1001" s="105" t="s">
        <v>2178</v>
      </c>
      <c r="C1001" s="100" t="s">
        <v>561</v>
      </c>
      <c r="D1001" s="100">
        <v>32</v>
      </c>
      <c r="E1001" s="100">
        <v>329</v>
      </c>
      <c r="F1001" s="100">
        <v>3293</v>
      </c>
      <c r="G1001" s="100" t="s">
        <v>1274</v>
      </c>
    </row>
    <row r="1002" spans="2:7">
      <c r="B1002" s="105" t="s">
        <v>2178</v>
      </c>
      <c r="C1002" s="100" t="s">
        <v>561</v>
      </c>
      <c r="D1002" s="100">
        <v>32</v>
      </c>
      <c r="E1002" s="100">
        <v>329</v>
      </c>
      <c r="F1002" s="100">
        <v>3294</v>
      </c>
      <c r="G1002" s="100" t="s">
        <v>1275</v>
      </c>
    </row>
    <row r="1003" spans="2:7">
      <c r="B1003" s="105" t="s">
        <v>2178</v>
      </c>
      <c r="C1003" s="100" t="s">
        <v>561</v>
      </c>
      <c r="D1003" s="100">
        <v>32</v>
      </c>
      <c r="E1003" s="100">
        <v>329</v>
      </c>
      <c r="F1003" s="100">
        <v>3295</v>
      </c>
      <c r="G1003" s="100" t="s">
        <v>1276</v>
      </c>
    </row>
    <row r="1004" spans="2:7">
      <c r="B1004" s="105" t="s">
        <v>2178</v>
      </c>
      <c r="C1004" s="100" t="s">
        <v>561</v>
      </c>
      <c r="D1004" s="100">
        <v>32</v>
      </c>
      <c r="E1004" s="100">
        <v>329</v>
      </c>
      <c r="F1004" s="100">
        <v>3296</v>
      </c>
      <c r="G1004" s="100" t="s">
        <v>1277</v>
      </c>
    </row>
    <row r="1005" spans="2:7">
      <c r="B1005" s="105" t="s">
        <v>2178</v>
      </c>
      <c r="C1005" s="100" t="s">
        <v>561</v>
      </c>
      <c r="D1005" s="100">
        <v>32</v>
      </c>
      <c r="E1005" s="100">
        <v>329</v>
      </c>
      <c r="F1005" s="100">
        <v>3297</v>
      </c>
      <c r="G1005" s="100" t="s">
        <v>1278</v>
      </c>
    </row>
    <row r="1006" spans="2:7">
      <c r="B1006" s="105" t="s">
        <v>2178</v>
      </c>
      <c r="C1006" s="100" t="s">
        <v>561</v>
      </c>
      <c r="D1006" s="100">
        <v>32</v>
      </c>
      <c r="E1006" s="100">
        <v>329</v>
      </c>
      <c r="F1006" s="100">
        <v>3299</v>
      </c>
      <c r="G1006" s="100" t="s">
        <v>1279</v>
      </c>
    </row>
    <row r="1007" spans="2:7">
      <c r="B1007" s="105" t="s">
        <v>2178</v>
      </c>
      <c r="C1007" s="100" t="s">
        <v>1280</v>
      </c>
      <c r="D1007" s="100">
        <v>0</v>
      </c>
      <c r="E1007" s="100">
        <v>0</v>
      </c>
      <c r="F1007" s="100">
        <v>0</v>
      </c>
      <c r="G1007" s="100" t="s">
        <v>1281</v>
      </c>
    </row>
    <row r="1008" spans="2:7">
      <c r="B1008" s="105" t="s">
        <v>2178</v>
      </c>
      <c r="C1008" s="100" t="s">
        <v>1280</v>
      </c>
      <c r="D1008" s="100">
        <v>33</v>
      </c>
      <c r="E1008" s="100">
        <v>0</v>
      </c>
      <c r="F1008" s="100">
        <v>0</v>
      </c>
      <c r="G1008" s="100" t="s">
        <v>1282</v>
      </c>
    </row>
    <row r="1009" spans="2:7">
      <c r="B1009" s="105" t="s">
        <v>2178</v>
      </c>
      <c r="C1009" s="100" t="s">
        <v>1280</v>
      </c>
      <c r="D1009" s="100">
        <v>33</v>
      </c>
      <c r="E1009" s="100">
        <v>330</v>
      </c>
      <c r="F1009" s="100">
        <v>0</v>
      </c>
      <c r="G1009" s="100" t="s">
        <v>1283</v>
      </c>
    </row>
    <row r="1010" spans="2:7">
      <c r="B1010" s="105" t="s">
        <v>2178</v>
      </c>
      <c r="C1010" s="100" t="s">
        <v>1280</v>
      </c>
      <c r="D1010" s="100">
        <v>33</v>
      </c>
      <c r="E1010" s="100">
        <v>330</v>
      </c>
      <c r="F1010" s="100">
        <v>3300</v>
      </c>
      <c r="G1010" s="100" t="s">
        <v>388</v>
      </c>
    </row>
    <row r="1011" spans="2:7">
      <c r="B1011" s="105" t="s">
        <v>2178</v>
      </c>
      <c r="C1011" s="100" t="s">
        <v>1280</v>
      </c>
      <c r="D1011" s="100">
        <v>33</v>
      </c>
      <c r="E1011" s="100">
        <v>330</v>
      </c>
      <c r="F1011" s="100">
        <v>3309</v>
      </c>
      <c r="G1011" s="100" t="s">
        <v>389</v>
      </c>
    </row>
    <row r="1012" spans="2:7">
      <c r="B1012" s="105" t="s">
        <v>2178</v>
      </c>
      <c r="C1012" s="100" t="s">
        <v>1280</v>
      </c>
      <c r="D1012" s="100">
        <v>33</v>
      </c>
      <c r="E1012" s="100">
        <v>331</v>
      </c>
      <c r="F1012" s="100">
        <v>0</v>
      </c>
      <c r="G1012" s="100" t="s">
        <v>1282</v>
      </c>
    </row>
    <row r="1013" spans="2:7">
      <c r="B1013" s="105" t="s">
        <v>2178</v>
      </c>
      <c r="C1013" s="100" t="s">
        <v>1280</v>
      </c>
      <c r="D1013" s="100">
        <v>33</v>
      </c>
      <c r="E1013" s="100">
        <v>331</v>
      </c>
      <c r="F1013" s="100">
        <v>3311</v>
      </c>
      <c r="G1013" s="100" t="s">
        <v>1284</v>
      </c>
    </row>
    <row r="1014" spans="2:7">
      <c r="B1014" s="105" t="s">
        <v>2178</v>
      </c>
      <c r="C1014" s="100" t="s">
        <v>1280</v>
      </c>
      <c r="D1014" s="100">
        <v>33</v>
      </c>
      <c r="E1014" s="100">
        <v>331</v>
      </c>
      <c r="F1014" s="100">
        <v>3312</v>
      </c>
      <c r="G1014" s="100" t="s">
        <v>1285</v>
      </c>
    </row>
    <row r="1015" spans="2:7">
      <c r="B1015" s="105" t="s">
        <v>2178</v>
      </c>
      <c r="C1015" s="100" t="s">
        <v>1280</v>
      </c>
      <c r="D1015" s="100">
        <v>34</v>
      </c>
      <c r="E1015" s="100">
        <v>0</v>
      </c>
      <c r="F1015" s="100">
        <v>0</v>
      </c>
      <c r="G1015" s="100" t="s">
        <v>1286</v>
      </c>
    </row>
    <row r="1016" spans="2:7">
      <c r="B1016" s="105" t="s">
        <v>2178</v>
      </c>
      <c r="C1016" s="100" t="s">
        <v>1280</v>
      </c>
      <c r="D1016" s="100">
        <v>34</v>
      </c>
      <c r="E1016" s="100">
        <v>340</v>
      </c>
      <c r="F1016" s="100">
        <v>0</v>
      </c>
      <c r="G1016" s="100" t="s">
        <v>1287</v>
      </c>
    </row>
    <row r="1017" spans="2:7">
      <c r="B1017" s="105" t="s">
        <v>2178</v>
      </c>
      <c r="C1017" s="100" t="s">
        <v>1280</v>
      </c>
      <c r="D1017" s="100">
        <v>34</v>
      </c>
      <c r="E1017" s="100">
        <v>340</v>
      </c>
      <c r="F1017" s="100">
        <v>3400</v>
      </c>
      <c r="G1017" s="100" t="s">
        <v>388</v>
      </c>
    </row>
    <row r="1018" spans="2:7">
      <c r="B1018" s="105" t="s">
        <v>2178</v>
      </c>
      <c r="C1018" s="100" t="s">
        <v>1280</v>
      </c>
      <c r="D1018" s="100">
        <v>34</v>
      </c>
      <c r="E1018" s="100">
        <v>340</v>
      </c>
      <c r="F1018" s="100">
        <v>3409</v>
      </c>
      <c r="G1018" s="100" t="s">
        <v>389</v>
      </c>
    </row>
    <row r="1019" spans="2:7">
      <c r="B1019" s="105" t="s">
        <v>2178</v>
      </c>
      <c r="C1019" s="100" t="s">
        <v>1280</v>
      </c>
      <c r="D1019" s="100">
        <v>34</v>
      </c>
      <c r="E1019" s="100">
        <v>341</v>
      </c>
      <c r="F1019" s="100">
        <v>0</v>
      </c>
      <c r="G1019" s="100" t="s">
        <v>1286</v>
      </c>
    </row>
    <row r="1020" spans="2:7">
      <c r="B1020" s="105" t="s">
        <v>2178</v>
      </c>
      <c r="C1020" s="100" t="s">
        <v>1280</v>
      </c>
      <c r="D1020" s="100">
        <v>34</v>
      </c>
      <c r="E1020" s="100">
        <v>341</v>
      </c>
      <c r="F1020" s="100">
        <v>3411</v>
      </c>
      <c r="G1020" s="100" t="s">
        <v>1288</v>
      </c>
    </row>
    <row r="1021" spans="2:7">
      <c r="B1021" s="105" t="s">
        <v>2178</v>
      </c>
      <c r="C1021" s="100" t="s">
        <v>1280</v>
      </c>
      <c r="D1021" s="100">
        <v>34</v>
      </c>
      <c r="E1021" s="100">
        <v>341</v>
      </c>
      <c r="F1021" s="100">
        <v>3412</v>
      </c>
      <c r="G1021" s="100" t="s">
        <v>1289</v>
      </c>
    </row>
    <row r="1022" spans="2:7">
      <c r="B1022" s="105" t="s">
        <v>2178</v>
      </c>
      <c r="C1022" s="100" t="s">
        <v>1280</v>
      </c>
      <c r="D1022" s="100">
        <v>35</v>
      </c>
      <c r="E1022" s="100">
        <v>0</v>
      </c>
      <c r="F1022" s="100">
        <v>0</v>
      </c>
      <c r="G1022" s="100" t="s">
        <v>1290</v>
      </c>
    </row>
    <row r="1023" spans="2:7">
      <c r="B1023" s="105" t="s">
        <v>2178</v>
      </c>
      <c r="C1023" s="100" t="s">
        <v>1280</v>
      </c>
      <c r="D1023" s="100">
        <v>35</v>
      </c>
      <c r="E1023" s="100">
        <v>350</v>
      </c>
      <c r="F1023" s="100">
        <v>0</v>
      </c>
      <c r="G1023" s="100" t="s">
        <v>1291</v>
      </c>
    </row>
    <row r="1024" spans="2:7">
      <c r="B1024" s="105" t="s">
        <v>2178</v>
      </c>
      <c r="C1024" s="100" t="s">
        <v>1280</v>
      </c>
      <c r="D1024" s="100">
        <v>35</v>
      </c>
      <c r="E1024" s="100">
        <v>350</v>
      </c>
      <c r="F1024" s="100">
        <v>3500</v>
      </c>
      <c r="G1024" s="100" t="s">
        <v>388</v>
      </c>
    </row>
    <row r="1025" spans="2:7">
      <c r="B1025" s="105" t="s">
        <v>2178</v>
      </c>
      <c r="C1025" s="100" t="s">
        <v>1280</v>
      </c>
      <c r="D1025" s="100">
        <v>35</v>
      </c>
      <c r="E1025" s="100">
        <v>350</v>
      </c>
      <c r="F1025" s="100">
        <v>3509</v>
      </c>
      <c r="G1025" s="100" t="s">
        <v>389</v>
      </c>
    </row>
    <row r="1026" spans="2:7">
      <c r="B1026" s="105" t="s">
        <v>2178</v>
      </c>
      <c r="C1026" s="100" t="s">
        <v>1280</v>
      </c>
      <c r="D1026" s="100">
        <v>35</v>
      </c>
      <c r="E1026" s="100">
        <v>351</v>
      </c>
      <c r="F1026" s="100">
        <v>0</v>
      </c>
      <c r="G1026" s="100" t="s">
        <v>1290</v>
      </c>
    </row>
    <row r="1027" spans="2:7">
      <c r="B1027" s="105" t="s">
        <v>2178</v>
      </c>
      <c r="C1027" s="100" t="s">
        <v>1280</v>
      </c>
      <c r="D1027" s="100">
        <v>35</v>
      </c>
      <c r="E1027" s="100">
        <v>351</v>
      </c>
      <c r="F1027" s="100">
        <v>3511</v>
      </c>
      <c r="G1027" s="100" t="s">
        <v>1290</v>
      </c>
    </row>
    <row r="1028" spans="2:7">
      <c r="B1028" s="105" t="s">
        <v>2178</v>
      </c>
      <c r="C1028" s="100" t="s">
        <v>1280</v>
      </c>
      <c r="D1028" s="100">
        <v>36</v>
      </c>
      <c r="E1028" s="100">
        <v>0</v>
      </c>
      <c r="F1028" s="100">
        <v>0</v>
      </c>
      <c r="G1028" s="100" t="s">
        <v>1292</v>
      </c>
    </row>
    <row r="1029" spans="2:7">
      <c r="B1029" s="105" t="s">
        <v>2178</v>
      </c>
      <c r="C1029" s="100" t="s">
        <v>1280</v>
      </c>
      <c r="D1029" s="100">
        <v>36</v>
      </c>
      <c r="E1029" s="100">
        <v>360</v>
      </c>
      <c r="F1029" s="100">
        <v>0</v>
      </c>
      <c r="G1029" s="100" t="s">
        <v>1293</v>
      </c>
    </row>
    <row r="1030" spans="2:7">
      <c r="B1030" s="105" t="s">
        <v>2178</v>
      </c>
      <c r="C1030" s="100" t="s">
        <v>1280</v>
      </c>
      <c r="D1030" s="100">
        <v>36</v>
      </c>
      <c r="E1030" s="100">
        <v>360</v>
      </c>
      <c r="F1030" s="100">
        <v>3600</v>
      </c>
      <c r="G1030" s="100" t="s">
        <v>388</v>
      </c>
    </row>
    <row r="1031" spans="2:7">
      <c r="B1031" s="105" t="s">
        <v>2178</v>
      </c>
      <c r="C1031" s="100" t="s">
        <v>1280</v>
      </c>
      <c r="D1031" s="100">
        <v>36</v>
      </c>
      <c r="E1031" s="100">
        <v>360</v>
      </c>
      <c r="F1031" s="100">
        <v>3609</v>
      </c>
      <c r="G1031" s="100" t="s">
        <v>389</v>
      </c>
    </row>
    <row r="1032" spans="2:7">
      <c r="B1032" s="105" t="s">
        <v>2178</v>
      </c>
      <c r="C1032" s="100" t="s">
        <v>1280</v>
      </c>
      <c r="D1032" s="100">
        <v>36</v>
      </c>
      <c r="E1032" s="100">
        <v>361</v>
      </c>
      <c r="F1032" s="100">
        <v>0</v>
      </c>
      <c r="G1032" s="100" t="s">
        <v>1294</v>
      </c>
    </row>
    <row r="1033" spans="2:7">
      <c r="B1033" s="105" t="s">
        <v>2178</v>
      </c>
      <c r="C1033" s="100" t="s">
        <v>1280</v>
      </c>
      <c r="D1033" s="100">
        <v>36</v>
      </c>
      <c r="E1033" s="100">
        <v>361</v>
      </c>
      <c r="F1033" s="100">
        <v>3611</v>
      </c>
      <c r="G1033" s="100" t="s">
        <v>1294</v>
      </c>
    </row>
    <row r="1034" spans="2:7">
      <c r="B1034" s="105" t="s">
        <v>2178</v>
      </c>
      <c r="C1034" s="100" t="s">
        <v>1280</v>
      </c>
      <c r="D1034" s="100">
        <v>36</v>
      </c>
      <c r="E1034" s="100">
        <v>362</v>
      </c>
      <c r="F1034" s="100">
        <v>0</v>
      </c>
      <c r="G1034" s="100" t="s">
        <v>1295</v>
      </c>
    </row>
    <row r="1035" spans="2:7">
      <c r="B1035" s="105" t="s">
        <v>2178</v>
      </c>
      <c r="C1035" s="100" t="s">
        <v>1280</v>
      </c>
      <c r="D1035" s="100">
        <v>36</v>
      </c>
      <c r="E1035" s="100">
        <v>362</v>
      </c>
      <c r="F1035" s="100">
        <v>3621</v>
      </c>
      <c r="G1035" s="100" t="s">
        <v>1295</v>
      </c>
    </row>
    <row r="1036" spans="2:7">
      <c r="B1036" s="105" t="s">
        <v>2178</v>
      </c>
      <c r="C1036" s="100" t="s">
        <v>1280</v>
      </c>
      <c r="D1036" s="100">
        <v>36</v>
      </c>
      <c r="E1036" s="100">
        <v>363</v>
      </c>
      <c r="F1036" s="100">
        <v>0</v>
      </c>
      <c r="G1036" s="100" t="s">
        <v>1296</v>
      </c>
    </row>
    <row r="1037" spans="2:7">
      <c r="B1037" s="105" t="s">
        <v>2178</v>
      </c>
      <c r="C1037" s="100" t="s">
        <v>1280</v>
      </c>
      <c r="D1037" s="100">
        <v>36</v>
      </c>
      <c r="E1037" s="100">
        <v>363</v>
      </c>
      <c r="F1037" s="100">
        <v>3631</v>
      </c>
      <c r="G1037" s="100" t="s">
        <v>1297</v>
      </c>
    </row>
    <row r="1038" spans="2:7">
      <c r="B1038" s="105" t="s">
        <v>2178</v>
      </c>
      <c r="C1038" s="100" t="s">
        <v>1280</v>
      </c>
      <c r="D1038" s="100">
        <v>36</v>
      </c>
      <c r="E1038" s="100">
        <v>363</v>
      </c>
      <c r="F1038" s="100">
        <v>3632</v>
      </c>
      <c r="G1038" s="100" t="s">
        <v>1298</v>
      </c>
    </row>
    <row r="1039" spans="2:7">
      <c r="B1039" s="105" t="s">
        <v>2178</v>
      </c>
      <c r="C1039" s="100" t="s">
        <v>1299</v>
      </c>
      <c r="D1039" s="100">
        <v>0</v>
      </c>
      <c r="E1039" s="100">
        <v>0</v>
      </c>
      <c r="F1039" s="100">
        <v>0</v>
      </c>
      <c r="G1039" s="100" t="s">
        <v>1300</v>
      </c>
    </row>
    <row r="1040" spans="2:7">
      <c r="B1040" s="105" t="s">
        <v>2178</v>
      </c>
      <c r="C1040" s="100" t="s">
        <v>1299</v>
      </c>
      <c r="D1040" s="100">
        <v>37</v>
      </c>
      <c r="E1040" s="100">
        <v>0</v>
      </c>
      <c r="F1040" s="100">
        <v>0</v>
      </c>
      <c r="G1040" s="100" t="s">
        <v>1301</v>
      </c>
    </row>
    <row r="1041" spans="2:7">
      <c r="B1041" s="105" t="s">
        <v>2178</v>
      </c>
      <c r="C1041" s="100" t="s">
        <v>1299</v>
      </c>
      <c r="D1041" s="100">
        <v>37</v>
      </c>
      <c r="E1041" s="100">
        <v>370</v>
      </c>
      <c r="F1041" s="100">
        <v>0</v>
      </c>
      <c r="G1041" s="100" t="s">
        <v>1302</v>
      </c>
    </row>
    <row r="1042" spans="2:7">
      <c r="B1042" s="105" t="s">
        <v>2178</v>
      </c>
      <c r="C1042" s="100" t="s">
        <v>1299</v>
      </c>
      <c r="D1042" s="100">
        <v>37</v>
      </c>
      <c r="E1042" s="100">
        <v>370</v>
      </c>
      <c r="F1042" s="100">
        <v>3700</v>
      </c>
      <c r="G1042" s="100" t="s">
        <v>388</v>
      </c>
    </row>
    <row r="1043" spans="2:7">
      <c r="B1043" s="105" t="s">
        <v>2178</v>
      </c>
      <c r="C1043" s="100" t="s">
        <v>1299</v>
      </c>
      <c r="D1043" s="100">
        <v>37</v>
      </c>
      <c r="E1043" s="100">
        <v>370</v>
      </c>
      <c r="F1043" s="100">
        <v>3709</v>
      </c>
      <c r="G1043" s="100" t="s">
        <v>389</v>
      </c>
    </row>
    <row r="1044" spans="2:7">
      <c r="B1044" s="105" t="s">
        <v>2178</v>
      </c>
      <c r="C1044" s="100" t="s">
        <v>1299</v>
      </c>
      <c r="D1044" s="100">
        <v>37</v>
      </c>
      <c r="E1044" s="100">
        <v>371</v>
      </c>
      <c r="F1044" s="100">
        <v>0</v>
      </c>
      <c r="G1044" s="100" t="s">
        <v>1303</v>
      </c>
    </row>
    <row r="1045" spans="2:7">
      <c r="B1045" s="105" t="s">
        <v>2178</v>
      </c>
      <c r="C1045" s="100" t="s">
        <v>1299</v>
      </c>
      <c r="D1045" s="100">
        <v>37</v>
      </c>
      <c r="E1045" s="100">
        <v>371</v>
      </c>
      <c r="F1045" s="100">
        <v>3711</v>
      </c>
      <c r="G1045" s="100" t="s">
        <v>1304</v>
      </c>
    </row>
    <row r="1046" spans="2:7">
      <c r="B1046" s="105" t="s">
        <v>2178</v>
      </c>
      <c r="C1046" s="100" t="s">
        <v>1299</v>
      </c>
      <c r="D1046" s="100">
        <v>37</v>
      </c>
      <c r="E1046" s="100">
        <v>371</v>
      </c>
      <c r="F1046" s="100">
        <v>3712</v>
      </c>
      <c r="G1046" s="100" t="s">
        <v>1305</v>
      </c>
    </row>
    <row r="1047" spans="2:7">
      <c r="B1047" s="105" t="s">
        <v>2178</v>
      </c>
      <c r="C1047" s="100" t="s">
        <v>1299</v>
      </c>
      <c r="D1047" s="100">
        <v>37</v>
      </c>
      <c r="E1047" s="100">
        <v>371</v>
      </c>
      <c r="F1047" s="100">
        <v>3713</v>
      </c>
      <c r="G1047" s="100" t="s">
        <v>1306</v>
      </c>
    </row>
    <row r="1048" spans="2:7">
      <c r="B1048" s="105" t="s">
        <v>2178</v>
      </c>
      <c r="C1048" s="100" t="s">
        <v>1299</v>
      </c>
      <c r="D1048" s="100">
        <v>37</v>
      </c>
      <c r="E1048" s="100">
        <v>371</v>
      </c>
      <c r="F1048" s="100">
        <v>3719</v>
      </c>
      <c r="G1048" s="100" t="s">
        <v>1307</v>
      </c>
    </row>
    <row r="1049" spans="2:7">
      <c r="B1049" s="105" t="s">
        <v>2178</v>
      </c>
      <c r="C1049" s="100" t="s">
        <v>1299</v>
      </c>
      <c r="D1049" s="100">
        <v>37</v>
      </c>
      <c r="E1049" s="100">
        <v>372</v>
      </c>
      <c r="F1049" s="100">
        <v>0</v>
      </c>
      <c r="G1049" s="100" t="s">
        <v>1308</v>
      </c>
    </row>
    <row r="1050" spans="2:7">
      <c r="B1050" s="105" t="s">
        <v>2178</v>
      </c>
      <c r="C1050" s="100" t="s">
        <v>1299</v>
      </c>
      <c r="D1050" s="100">
        <v>37</v>
      </c>
      <c r="E1050" s="100">
        <v>372</v>
      </c>
      <c r="F1050" s="100">
        <v>3721</v>
      </c>
      <c r="G1050" s="100" t="s">
        <v>1308</v>
      </c>
    </row>
    <row r="1051" spans="2:7">
      <c r="B1051" s="105" t="s">
        <v>2178</v>
      </c>
      <c r="C1051" s="100" t="s">
        <v>1299</v>
      </c>
      <c r="D1051" s="100">
        <v>37</v>
      </c>
      <c r="E1051" s="100">
        <v>373</v>
      </c>
      <c r="F1051" s="100">
        <v>0</v>
      </c>
      <c r="G1051" s="100" t="s">
        <v>1309</v>
      </c>
    </row>
    <row r="1052" spans="2:7">
      <c r="B1052" s="105" t="s">
        <v>2178</v>
      </c>
      <c r="C1052" s="100" t="s">
        <v>1299</v>
      </c>
      <c r="D1052" s="100">
        <v>37</v>
      </c>
      <c r="E1052" s="100">
        <v>373</v>
      </c>
      <c r="F1052" s="100">
        <v>3731</v>
      </c>
      <c r="G1052" s="100" t="s">
        <v>1309</v>
      </c>
    </row>
    <row r="1053" spans="2:7">
      <c r="B1053" s="105" t="s">
        <v>2177</v>
      </c>
      <c r="C1053" s="100" t="s">
        <v>1299</v>
      </c>
      <c r="D1053" s="100">
        <v>38</v>
      </c>
      <c r="E1053" s="100">
        <v>0</v>
      </c>
      <c r="F1053" s="100">
        <v>0</v>
      </c>
      <c r="G1053" s="100" t="s">
        <v>1310</v>
      </c>
    </row>
    <row r="1054" spans="2:7">
      <c r="B1054" s="105" t="s">
        <v>2177</v>
      </c>
      <c r="C1054" s="100" t="s">
        <v>1299</v>
      </c>
      <c r="D1054" s="100">
        <v>38</v>
      </c>
      <c r="E1054" s="100">
        <v>380</v>
      </c>
      <c r="F1054" s="100">
        <v>0</v>
      </c>
      <c r="G1054" s="100" t="s">
        <v>1311</v>
      </c>
    </row>
    <row r="1055" spans="2:7">
      <c r="B1055" s="105" t="s">
        <v>2177</v>
      </c>
      <c r="C1055" s="100" t="s">
        <v>1299</v>
      </c>
      <c r="D1055" s="100">
        <v>38</v>
      </c>
      <c r="E1055" s="100">
        <v>380</v>
      </c>
      <c r="F1055" s="100">
        <v>3800</v>
      </c>
      <c r="G1055" s="100" t="s">
        <v>388</v>
      </c>
    </row>
    <row r="1056" spans="2:7">
      <c r="B1056" s="105" t="s">
        <v>2177</v>
      </c>
      <c r="C1056" s="100" t="s">
        <v>1299</v>
      </c>
      <c r="D1056" s="100">
        <v>38</v>
      </c>
      <c r="E1056" s="100">
        <v>380</v>
      </c>
      <c r="F1056" s="100">
        <v>3809</v>
      </c>
      <c r="G1056" s="100" t="s">
        <v>389</v>
      </c>
    </row>
    <row r="1057" spans="2:7">
      <c r="B1057" s="105" t="s">
        <v>2177</v>
      </c>
      <c r="C1057" s="100" t="s">
        <v>1299</v>
      </c>
      <c r="D1057" s="100">
        <v>38</v>
      </c>
      <c r="E1057" s="100">
        <v>381</v>
      </c>
      <c r="F1057" s="100">
        <v>0</v>
      </c>
      <c r="G1057" s="100" t="s">
        <v>1312</v>
      </c>
    </row>
    <row r="1058" spans="2:7">
      <c r="B1058" s="105" t="s">
        <v>2177</v>
      </c>
      <c r="C1058" s="100" t="s">
        <v>1299</v>
      </c>
      <c r="D1058" s="100">
        <v>38</v>
      </c>
      <c r="E1058" s="100">
        <v>381</v>
      </c>
      <c r="F1058" s="100">
        <v>3811</v>
      </c>
      <c r="G1058" s="100" t="s">
        <v>1312</v>
      </c>
    </row>
    <row r="1059" spans="2:7">
      <c r="B1059" s="105" t="s">
        <v>2177</v>
      </c>
      <c r="C1059" s="100" t="s">
        <v>1299</v>
      </c>
      <c r="D1059" s="100">
        <v>38</v>
      </c>
      <c r="E1059" s="100">
        <v>382</v>
      </c>
      <c r="F1059" s="100">
        <v>0</v>
      </c>
      <c r="G1059" s="100" t="s">
        <v>1313</v>
      </c>
    </row>
    <row r="1060" spans="2:7">
      <c r="B1060" s="105" t="s">
        <v>2177</v>
      </c>
      <c r="C1060" s="100" t="s">
        <v>1299</v>
      </c>
      <c r="D1060" s="100">
        <v>38</v>
      </c>
      <c r="E1060" s="100">
        <v>382</v>
      </c>
      <c r="F1060" s="100">
        <v>3821</v>
      </c>
      <c r="G1060" s="100" t="s">
        <v>1314</v>
      </c>
    </row>
    <row r="1061" spans="2:7">
      <c r="B1061" s="105" t="s">
        <v>2177</v>
      </c>
      <c r="C1061" s="100" t="s">
        <v>1299</v>
      </c>
      <c r="D1061" s="100">
        <v>38</v>
      </c>
      <c r="E1061" s="100">
        <v>382</v>
      </c>
      <c r="F1061" s="100">
        <v>3822</v>
      </c>
      <c r="G1061" s="100" t="s">
        <v>1315</v>
      </c>
    </row>
    <row r="1062" spans="2:7">
      <c r="B1062" s="105" t="s">
        <v>2177</v>
      </c>
      <c r="C1062" s="100" t="s">
        <v>1299</v>
      </c>
      <c r="D1062" s="100">
        <v>38</v>
      </c>
      <c r="E1062" s="100">
        <v>382</v>
      </c>
      <c r="F1062" s="100">
        <v>3823</v>
      </c>
      <c r="G1062" s="100" t="s">
        <v>1316</v>
      </c>
    </row>
    <row r="1063" spans="2:7">
      <c r="B1063" s="105" t="s">
        <v>2177</v>
      </c>
      <c r="C1063" s="100" t="s">
        <v>1299</v>
      </c>
      <c r="D1063" s="100">
        <v>38</v>
      </c>
      <c r="E1063" s="100">
        <v>382</v>
      </c>
      <c r="F1063" s="100">
        <v>3829</v>
      </c>
      <c r="G1063" s="100" t="s">
        <v>1317</v>
      </c>
    </row>
    <row r="1064" spans="2:7">
      <c r="B1064" s="105" t="s">
        <v>2177</v>
      </c>
      <c r="C1064" s="100" t="s">
        <v>1299</v>
      </c>
      <c r="D1064" s="100">
        <v>38</v>
      </c>
      <c r="E1064" s="100">
        <v>383</v>
      </c>
      <c r="F1064" s="100">
        <v>0</v>
      </c>
      <c r="G1064" s="100" t="s">
        <v>1318</v>
      </c>
    </row>
    <row r="1065" spans="2:7">
      <c r="B1065" s="105" t="s">
        <v>2177</v>
      </c>
      <c r="C1065" s="100" t="s">
        <v>1299</v>
      </c>
      <c r="D1065" s="100">
        <v>38</v>
      </c>
      <c r="E1065" s="100">
        <v>383</v>
      </c>
      <c r="F1065" s="100">
        <v>3831</v>
      </c>
      <c r="G1065" s="100" t="s">
        <v>1319</v>
      </c>
    </row>
    <row r="1066" spans="2:7">
      <c r="B1066" s="105" t="s">
        <v>2177</v>
      </c>
      <c r="C1066" s="100" t="s">
        <v>1299</v>
      </c>
      <c r="D1066" s="100">
        <v>38</v>
      </c>
      <c r="E1066" s="100">
        <v>383</v>
      </c>
      <c r="F1066" s="100">
        <v>3832</v>
      </c>
      <c r="G1066" s="100" t="s">
        <v>1320</v>
      </c>
    </row>
    <row r="1067" spans="2:7">
      <c r="B1067" s="105" t="s">
        <v>2177</v>
      </c>
      <c r="C1067" s="100" t="s">
        <v>1299</v>
      </c>
      <c r="D1067" s="100">
        <v>39</v>
      </c>
      <c r="E1067" s="100">
        <v>0</v>
      </c>
      <c r="F1067" s="100">
        <v>0</v>
      </c>
      <c r="G1067" s="100" t="s">
        <v>1321</v>
      </c>
    </row>
    <row r="1068" spans="2:7">
      <c r="B1068" s="105" t="s">
        <v>2177</v>
      </c>
      <c r="C1068" s="100" t="s">
        <v>1299</v>
      </c>
      <c r="D1068" s="100">
        <v>39</v>
      </c>
      <c r="E1068" s="100">
        <v>390</v>
      </c>
      <c r="F1068" s="100">
        <v>0</v>
      </c>
      <c r="G1068" s="100" t="s">
        <v>1322</v>
      </c>
    </row>
    <row r="1069" spans="2:7">
      <c r="B1069" s="105" t="s">
        <v>2177</v>
      </c>
      <c r="C1069" s="100" t="s">
        <v>1299</v>
      </c>
      <c r="D1069" s="100">
        <v>39</v>
      </c>
      <c r="E1069" s="100">
        <v>390</v>
      </c>
      <c r="F1069" s="100">
        <v>3900</v>
      </c>
      <c r="G1069" s="100" t="s">
        <v>388</v>
      </c>
    </row>
    <row r="1070" spans="2:7">
      <c r="B1070" s="105" t="s">
        <v>2177</v>
      </c>
      <c r="C1070" s="100" t="s">
        <v>1299</v>
      </c>
      <c r="D1070" s="100">
        <v>39</v>
      </c>
      <c r="E1070" s="100">
        <v>390</v>
      </c>
      <c r="F1070" s="100">
        <v>3909</v>
      </c>
      <c r="G1070" s="100" t="s">
        <v>389</v>
      </c>
    </row>
    <row r="1071" spans="2:7">
      <c r="B1071" s="105" t="s">
        <v>2177</v>
      </c>
      <c r="C1071" s="100" t="s">
        <v>1299</v>
      </c>
      <c r="D1071" s="100">
        <v>39</v>
      </c>
      <c r="E1071" s="100">
        <v>391</v>
      </c>
      <c r="F1071" s="100">
        <v>0</v>
      </c>
      <c r="G1071" s="100" t="s">
        <v>1323</v>
      </c>
    </row>
    <row r="1072" spans="2:7">
      <c r="B1072" s="105" t="s">
        <v>2177</v>
      </c>
      <c r="C1072" s="100" t="s">
        <v>1299</v>
      </c>
      <c r="D1072" s="100">
        <v>39</v>
      </c>
      <c r="E1072" s="100">
        <v>391</v>
      </c>
      <c r="F1072" s="100">
        <v>3911</v>
      </c>
      <c r="G1072" s="100" t="s">
        <v>1324</v>
      </c>
    </row>
    <row r="1073" spans="2:7">
      <c r="B1073" s="105" t="s">
        <v>2177</v>
      </c>
      <c r="C1073" s="100" t="s">
        <v>1299</v>
      </c>
      <c r="D1073" s="100">
        <v>39</v>
      </c>
      <c r="E1073" s="100">
        <v>391</v>
      </c>
      <c r="F1073" s="100">
        <v>3912</v>
      </c>
      <c r="G1073" s="100" t="s">
        <v>1325</v>
      </c>
    </row>
    <row r="1074" spans="2:7">
      <c r="B1074" s="105" t="s">
        <v>2177</v>
      </c>
      <c r="C1074" s="100" t="s">
        <v>1299</v>
      </c>
      <c r="D1074" s="100">
        <v>39</v>
      </c>
      <c r="E1074" s="100">
        <v>391</v>
      </c>
      <c r="F1074" s="100">
        <v>3913</v>
      </c>
      <c r="G1074" s="100" t="s">
        <v>1326</v>
      </c>
    </row>
    <row r="1075" spans="2:7">
      <c r="B1075" s="105" t="s">
        <v>2177</v>
      </c>
      <c r="C1075" s="100" t="s">
        <v>1299</v>
      </c>
      <c r="D1075" s="100">
        <v>39</v>
      </c>
      <c r="E1075" s="100">
        <v>391</v>
      </c>
      <c r="F1075" s="100">
        <v>3914</v>
      </c>
      <c r="G1075" s="100" t="s">
        <v>1327</v>
      </c>
    </row>
    <row r="1076" spans="2:7">
      <c r="B1076" s="105" t="s">
        <v>2177</v>
      </c>
      <c r="C1076" s="100" t="s">
        <v>1299</v>
      </c>
      <c r="D1076" s="100">
        <v>39</v>
      </c>
      <c r="E1076" s="100">
        <v>392</v>
      </c>
      <c r="F1076" s="100">
        <v>0</v>
      </c>
      <c r="G1076" s="100" t="s">
        <v>1328</v>
      </c>
    </row>
    <row r="1077" spans="2:7">
      <c r="B1077" s="105" t="s">
        <v>2177</v>
      </c>
      <c r="C1077" s="100" t="s">
        <v>1299</v>
      </c>
      <c r="D1077" s="100">
        <v>39</v>
      </c>
      <c r="E1077" s="100">
        <v>392</v>
      </c>
      <c r="F1077" s="100">
        <v>3921</v>
      </c>
      <c r="G1077" s="100" t="s">
        <v>1329</v>
      </c>
    </row>
    <row r="1078" spans="2:7">
      <c r="B1078" s="105" t="s">
        <v>2177</v>
      </c>
      <c r="C1078" s="100" t="s">
        <v>1299</v>
      </c>
      <c r="D1078" s="100">
        <v>39</v>
      </c>
      <c r="E1078" s="100">
        <v>392</v>
      </c>
      <c r="F1078" s="100">
        <v>3922</v>
      </c>
      <c r="G1078" s="100" t="s">
        <v>1330</v>
      </c>
    </row>
    <row r="1079" spans="2:7">
      <c r="B1079" s="105" t="s">
        <v>2177</v>
      </c>
      <c r="C1079" s="100" t="s">
        <v>1299</v>
      </c>
      <c r="D1079" s="100">
        <v>39</v>
      </c>
      <c r="E1079" s="100">
        <v>392</v>
      </c>
      <c r="F1079" s="100">
        <v>3923</v>
      </c>
      <c r="G1079" s="100" t="s">
        <v>1331</v>
      </c>
    </row>
    <row r="1080" spans="2:7">
      <c r="B1080" s="105" t="s">
        <v>2177</v>
      </c>
      <c r="C1080" s="100" t="s">
        <v>1299</v>
      </c>
      <c r="D1080" s="100">
        <v>39</v>
      </c>
      <c r="E1080" s="100">
        <v>392</v>
      </c>
      <c r="F1080" s="100">
        <v>3929</v>
      </c>
      <c r="G1080" s="100" t="s">
        <v>1332</v>
      </c>
    </row>
    <row r="1081" spans="2:7">
      <c r="B1081" s="105" t="s">
        <v>2178</v>
      </c>
      <c r="C1081" s="100" t="s">
        <v>1299</v>
      </c>
      <c r="D1081" s="100">
        <v>40</v>
      </c>
      <c r="E1081" s="100">
        <v>0</v>
      </c>
      <c r="F1081" s="100">
        <v>0</v>
      </c>
      <c r="G1081" s="100" t="s">
        <v>1333</v>
      </c>
    </row>
    <row r="1082" spans="2:7">
      <c r="B1082" s="105" t="s">
        <v>2178</v>
      </c>
      <c r="C1082" s="100" t="s">
        <v>1299</v>
      </c>
      <c r="D1082" s="100">
        <v>40</v>
      </c>
      <c r="E1082" s="100">
        <v>400</v>
      </c>
      <c r="F1082" s="100">
        <v>0</v>
      </c>
      <c r="G1082" s="100" t="s">
        <v>1334</v>
      </c>
    </row>
    <row r="1083" spans="2:7">
      <c r="B1083" s="105" t="s">
        <v>2178</v>
      </c>
      <c r="C1083" s="100" t="s">
        <v>1299</v>
      </c>
      <c r="D1083" s="100">
        <v>40</v>
      </c>
      <c r="E1083" s="100">
        <v>400</v>
      </c>
      <c r="F1083" s="100">
        <v>4000</v>
      </c>
      <c r="G1083" s="100" t="s">
        <v>388</v>
      </c>
    </row>
    <row r="1084" spans="2:7">
      <c r="B1084" s="105" t="s">
        <v>2178</v>
      </c>
      <c r="C1084" s="100" t="s">
        <v>1299</v>
      </c>
      <c r="D1084" s="100">
        <v>40</v>
      </c>
      <c r="E1084" s="100">
        <v>400</v>
      </c>
      <c r="F1084" s="100">
        <v>4009</v>
      </c>
      <c r="G1084" s="100" t="s">
        <v>389</v>
      </c>
    </row>
    <row r="1085" spans="2:7">
      <c r="B1085" s="105" t="s">
        <v>2178</v>
      </c>
      <c r="C1085" s="100" t="s">
        <v>1299</v>
      </c>
      <c r="D1085" s="100">
        <v>40</v>
      </c>
      <c r="E1085" s="100">
        <v>401</v>
      </c>
      <c r="F1085" s="100">
        <v>0</v>
      </c>
      <c r="G1085" s="100" t="s">
        <v>1333</v>
      </c>
    </row>
    <row r="1086" spans="2:7">
      <c r="B1086" s="105" t="s">
        <v>2178</v>
      </c>
      <c r="C1086" s="100" t="s">
        <v>1299</v>
      </c>
      <c r="D1086" s="100">
        <v>40</v>
      </c>
      <c r="E1086" s="100">
        <v>401</v>
      </c>
      <c r="F1086" s="100">
        <v>4011</v>
      </c>
      <c r="G1086" s="100" t="s">
        <v>1335</v>
      </c>
    </row>
    <row r="1087" spans="2:7">
      <c r="B1087" s="105" t="s">
        <v>2178</v>
      </c>
      <c r="C1087" s="100" t="s">
        <v>1299</v>
      </c>
      <c r="D1087" s="100">
        <v>40</v>
      </c>
      <c r="E1087" s="100">
        <v>401</v>
      </c>
      <c r="F1087" s="100">
        <v>4012</v>
      </c>
      <c r="G1087" s="100" t="s">
        <v>1336</v>
      </c>
    </row>
    <row r="1088" spans="2:7">
      <c r="B1088" s="105" t="s">
        <v>2178</v>
      </c>
      <c r="C1088" s="100" t="s">
        <v>1299</v>
      </c>
      <c r="D1088" s="100">
        <v>40</v>
      </c>
      <c r="E1088" s="100">
        <v>401</v>
      </c>
      <c r="F1088" s="100">
        <v>4013</v>
      </c>
      <c r="G1088" s="100" t="s">
        <v>1337</v>
      </c>
    </row>
    <row r="1089" spans="2:7">
      <c r="B1089" s="105" t="s">
        <v>2178</v>
      </c>
      <c r="C1089" s="100" t="s">
        <v>1299</v>
      </c>
      <c r="D1089" s="100">
        <v>41</v>
      </c>
      <c r="E1089" s="100">
        <v>0</v>
      </c>
      <c r="F1089" s="100">
        <v>0</v>
      </c>
      <c r="G1089" s="100" t="s">
        <v>1338</v>
      </c>
    </row>
    <row r="1090" spans="2:7">
      <c r="B1090" s="105" t="s">
        <v>2178</v>
      </c>
      <c r="C1090" s="100" t="s">
        <v>1299</v>
      </c>
      <c r="D1090" s="100">
        <v>41</v>
      </c>
      <c r="E1090" s="100">
        <v>410</v>
      </c>
      <c r="F1090" s="100">
        <v>0</v>
      </c>
      <c r="G1090" s="100" t="s">
        <v>1339</v>
      </c>
    </row>
    <row r="1091" spans="2:7">
      <c r="B1091" s="105" t="s">
        <v>2178</v>
      </c>
      <c r="C1091" s="100" t="s">
        <v>1299</v>
      </c>
      <c r="D1091" s="100">
        <v>41</v>
      </c>
      <c r="E1091" s="100">
        <v>410</v>
      </c>
      <c r="F1091" s="100">
        <v>4100</v>
      </c>
      <c r="G1091" s="100" t="s">
        <v>388</v>
      </c>
    </row>
    <row r="1092" spans="2:7">
      <c r="B1092" s="105" t="s">
        <v>2178</v>
      </c>
      <c r="C1092" s="100" t="s">
        <v>1299</v>
      </c>
      <c r="D1092" s="100">
        <v>41</v>
      </c>
      <c r="E1092" s="100">
        <v>410</v>
      </c>
      <c r="F1092" s="100">
        <v>4109</v>
      </c>
      <c r="G1092" s="100" t="s">
        <v>389</v>
      </c>
    </row>
    <row r="1093" spans="2:7">
      <c r="B1093" s="105" t="s">
        <v>2177</v>
      </c>
      <c r="C1093" s="100" t="s">
        <v>1299</v>
      </c>
      <c r="D1093" s="100">
        <v>41</v>
      </c>
      <c r="E1093" s="100">
        <v>411</v>
      </c>
      <c r="F1093" s="100">
        <v>0</v>
      </c>
      <c r="G1093" s="100" t="s">
        <v>1340</v>
      </c>
    </row>
    <row r="1094" spans="2:7">
      <c r="B1094" s="105" t="s">
        <v>2177</v>
      </c>
      <c r="C1094" s="100" t="s">
        <v>1299</v>
      </c>
      <c r="D1094" s="100">
        <v>41</v>
      </c>
      <c r="E1094" s="100">
        <v>411</v>
      </c>
      <c r="F1094" s="100">
        <v>4111</v>
      </c>
      <c r="G1094" s="100" t="s">
        <v>1341</v>
      </c>
    </row>
    <row r="1095" spans="2:7">
      <c r="B1095" s="105" t="s">
        <v>2177</v>
      </c>
      <c r="C1095" s="100" t="s">
        <v>1299</v>
      </c>
      <c r="D1095" s="100">
        <v>41</v>
      </c>
      <c r="E1095" s="100">
        <v>411</v>
      </c>
      <c r="F1095" s="100">
        <v>4112</v>
      </c>
      <c r="G1095" s="100" t="s">
        <v>1342</v>
      </c>
    </row>
    <row r="1096" spans="2:7">
      <c r="B1096" s="105" t="s">
        <v>2177</v>
      </c>
      <c r="C1096" s="100" t="s">
        <v>1299</v>
      </c>
      <c r="D1096" s="100">
        <v>41</v>
      </c>
      <c r="E1096" s="100">
        <v>411</v>
      </c>
      <c r="F1096" s="100">
        <v>4113</v>
      </c>
      <c r="G1096" s="100" t="s">
        <v>1343</v>
      </c>
    </row>
    <row r="1097" spans="2:7">
      <c r="B1097" s="105" t="s">
        <v>2177</v>
      </c>
      <c r="C1097" s="100" t="s">
        <v>1299</v>
      </c>
      <c r="D1097" s="100">
        <v>41</v>
      </c>
      <c r="E1097" s="100">
        <v>411</v>
      </c>
      <c r="F1097" s="100">
        <v>4114</v>
      </c>
      <c r="G1097" s="100" t="s">
        <v>1344</v>
      </c>
    </row>
    <row r="1098" spans="2:7">
      <c r="B1098" s="105" t="s">
        <v>2177</v>
      </c>
      <c r="C1098" s="100" t="s">
        <v>1299</v>
      </c>
      <c r="D1098" s="100">
        <v>41</v>
      </c>
      <c r="E1098" s="100">
        <v>412</v>
      </c>
      <c r="F1098" s="100">
        <v>0</v>
      </c>
      <c r="G1098" s="100" t="s">
        <v>1345</v>
      </c>
    </row>
    <row r="1099" spans="2:7">
      <c r="B1099" s="105" t="s">
        <v>2177</v>
      </c>
      <c r="C1099" s="100" t="s">
        <v>1299</v>
      </c>
      <c r="D1099" s="100">
        <v>41</v>
      </c>
      <c r="E1099" s="100">
        <v>412</v>
      </c>
      <c r="F1099" s="100">
        <v>4121</v>
      </c>
      <c r="G1099" s="100" t="s">
        <v>1346</v>
      </c>
    </row>
    <row r="1100" spans="2:7">
      <c r="B1100" s="105" t="s">
        <v>2177</v>
      </c>
      <c r="C1100" s="100" t="s">
        <v>1299</v>
      </c>
      <c r="D1100" s="100">
        <v>41</v>
      </c>
      <c r="E1100" s="100">
        <v>412</v>
      </c>
      <c r="F1100" s="100">
        <v>4122</v>
      </c>
      <c r="G1100" s="100" t="s">
        <v>1347</v>
      </c>
    </row>
    <row r="1101" spans="2:7">
      <c r="B1101" s="105" t="s">
        <v>2178</v>
      </c>
      <c r="C1101" s="100" t="s">
        <v>1299</v>
      </c>
      <c r="D1101" s="100">
        <v>41</v>
      </c>
      <c r="E1101" s="100">
        <v>413</v>
      </c>
      <c r="F1101" s="100">
        <v>0</v>
      </c>
      <c r="G1101" s="100" t="s">
        <v>1348</v>
      </c>
    </row>
    <row r="1102" spans="2:7">
      <c r="B1102" s="105" t="s">
        <v>2178</v>
      </c>
      <c r="C1102" s="100" t="s">
        <v>1299</v>
      </c>
      <c r="D1102" s="100">
        <v>41</v>
      </c>
      <c r="E1102" s="100">
        <v>413</v>
      </c>
      <c r="F1102" s="100">
        <v>4131</v>
      </c>
      <c r="G1102" s="100" t="s">
        <v>1348</v>
      </c>
    </row>
    <row r="1103" spans="2:7">
      <c r="B1103" s="105" t="s">
        <v>2178</v>
      </c>
      <c r="C1103" s="100" t="s">
        <v>1299</v>
      </c>
      <c r="D1103" s="100">
        <v>41</v>
      </c>
      <c r="E1103" s="100">
        <v>414</v>
      </c>
      <c r="F1103" s="100">
        <v>0</v>
      </c>
      <c r="G1103" s="100" t="s">
        <v>1349</v>
      </c>
    </row>
    <row r="1104" spans="2:7">
      <c r="B1104" s="105" t="s">
        <v>2178</v>
      </c>
      <c r="C1104" s="100" t="s">
        <v>1299</v>
      </c>
      <c r="D1104" s="100">
        <v>41</v>
      </c>
      <c r="E1104" s="100">
        <v>414</v>
      </c>
      <c r="F1104" s="100">
        <v>4141</v>
      </c>
      <c r="G1104" s="100" t="s">
        <v>1349</v>
      </c>
    </row>
    <row r="1105" spans="2:7">
      <c r="B1105" s="105" t="s">
        <v>2177</v>
      </c>
      <c r="C1105" s="100" t="s">
        <v>1299</v>
      </c>
      <c r="D1105" s="100">
        <v>41</v>
      </c>
      <c r="E1105" s="100">
        <v>415</v>
      </c>
      <c r="F1105" s="100">
        <v>0</v>
      </c>
      <c r="G1105" s="100" t="s">
        <v>1350</v>
      </c>
    </row>
    <row r="1106" spans="2:7">
      <c r="B1106" s="105" t="s">
        <v>2177</v>
      </c>
      <c r="C1106" s="100" t="s">
        <v>1299</v>
      </c>
      <c r="D1106" s="100">
        <v>41</v>
      </c>
      <c r="E1106" s="100">
        <v>415</v>
      </c>
      <c r="F1106" s="100">
        <v>4151</v>
      </c>
      <c r="G1106" s="100" t="s">
        <v>1350</v>
      </c>
    </row>
    <row r="1107" spans="2:7">
      <c r="B1107" s="105" t="s">
        <v>2177</v>
      </c>
      <c r="C1107" s="100" t="s">
        <v>1299</v>
      </c>
      <c r="D1107" s="100">
        <v>41</v>
      </c>
      <c r="E1107" s="100">
        <v>416</v>
      </c>
      <c r="F1107" s="100">
        <v>0</v>
      </c>
      <c r="G1107" s="100" t="s">
        <v>1351</v>
      </c>
    </row>
    <row r="1108" spans="2:7">
      <c r="B1108" s="105" t="s">
        <v>2177</v>
      </c>
      <c r="C1108" s="100" t="s">
        <v>1299</v>
      </c>
      <c r="D1108" s="100">
        <v>41</v>
      </c>
      <c r="E1108" s="100">
        <v>416</v>
      </c>
      <c r="F1108" s="100">
        <v>4161</v>
      </c>
      <c r="G1108" s="100" t="s">
        <v>1352</v>
      </c>
    </row>
    <row r="1109" spans="2:7">
      <c r="B1109" s="105" t="s">
        <v>2177</v>
      </c>
      <c r="C1109" s="100" t="s">
        <v>1299</v>
      </c>
      <c r="D1109" s="100">
        <v>41</v>
      </c>
      <c r="E1109" s="100">
        <v>416</v>
      </c>
      <c r="F1109" s="100">
        <v>4169</v>
      </c>
      <c r="G1109" s="100" t="s">
        <v>1353</v>
      </c>
    </row>
    <row r="1110" spans="2:7">
      <c r="B1110" s="105" t="s">
        <v>2178</v>
      </c>
      <c r="C1110" s="100" t="s">
        <v>1354</v>
      </c>
      <c r="D1110" s="100">
        <v>0</v>
      </c>
      <c r="E1110" s="100">
        <v>0</v>
      </c>
      <c r="F1110" s="100">
        <v>0</v>
      </c>
      <c r="G1110" s="100" t="s">
        <v>1355</v>
      </c>
    </row>
    <row r="1111" spans="2:7">
      <c r="B1111" s="105" t="s">
        <v>2178</v>
      </c>
      <c r="C1111" s="100" t="s">
        <v>1354</v>
      </c>
      <c r="D1111" s="100">
        <v>42</v>
      </c>
      <c r="E1111" s="100">
        <v>0</v>
      </c>
      <c r="F1111" s="100">
        <v>0</v>
      </c>
      <c r="G1111" s="100" t="s">
        <v>1356</v>
      </c>
    </row>
    <row r="1112" spans="2:7">
      <c r="B1112" s="105" t="s">
        <v>2178</v>
      </c>
      <c r="C1112" s="100" t="s">
        <v>1354</v>
      </c>
      <c r="D1112" s="100">
        <v>42</v>
      </c>
      <c r="E1112" s="100">
        <v>420</v>
      </c>
      <c r="F1112" s="100">
        <v>0</v>
      </c>
      <c r="G1112" s="100" t="s">
        <v>1357</v>
      </c>
    </row>
    <row r="1113" spans="2:7">
      <c r="B1113" s="105" t="s">
        <v>2178</v>
      </c>
      <c r="C1113" s="100" t="s">
        <v>1354</v>
      </c>
      <c r="D1113" s="100">
        <v>42</v>
      </c>
      <c r="E1113" s="100">
        <v>420</v>
      </c>
      <c r="F1113" s="100">
        <v>4200</v>
      </c>
      <c r="G1113" s="100" t="s">
        <v>388</v>
      </c>
    </row>
    <row r="1114" spans="2:7">
      <c r="B1114" s="105" t="s">
        <v>2178</v>
      </c>
      <c r="C1114" s="100" t="s">
        <v>1354</v>
      </c>
      <c r="D1114" s="100">
        <v>42</v>
      </c>
      <c r="E1114" s="100">
        <v>420</v>
      </c>
      <c r="F1114" s="100">
        <v>4209</v>
      </c>
      <c r="G1114" s="100" t="s">
        <v>389</v>
      </c>
    </row>
    <row r="1115" spans="2:7">
      <c r="B1115" s="105" t="s">
        <v>2178</v>
      </c>
      <c r="C1115" s="100" t="s">
        <v>1354</v>
      </c>
      <c r="D1115" s="100">
        <v>42</v>
      </c>
      <c r="E1115" s="100">
        <v>421</v>
      </c>
      <c r="F1115" s="100">
        <v>0</v>
      </c>
      <c r="G1115" s="100" t="s">
        <v>1356</v>
      </c>
    </row>
    <row r="1116" spans="2:7">
      <c r="B1116" s="105" t="s">
        <v>2178</v>
      </c>
      <c r="C1116" s="100" t="s">
        <v>1354</v>
      </c>
      <c r="D1116" s="100">
        <v>42</v>
      </c>
      <c r="E1116" s="100">
        <v>421</v>
      </c>
      <c r="F1116" s="100">
        <v>4211</v>
      </c>
      <c r="G1116" s="100" t="s">
        <v>1358</v>
      </c>
    </row>
    <row r="1117" spans="2:7">
      <c r="B1117" s="105" t="s">
        <v>2178</v>
      </c>
      <c r="C1117" s="100" t="s">
        <v>1354</v>
      </c>
      <c r="D1117" s="100">
        <v>42</v>
      </c>
      <c r="E1117" s="100">
        <v>421</v>
      </c>
      <c r="F1117" s="100">
        <v>4212</v>
      </c>
      <c r="G1117" s="100" t="s">
        <v>1359</v>
      </c>
    </row>
    <row r="1118" spans="2:7">
      <c r="B1118" s="105" t="s">
        <v>2178</v>
      </c>
      <c r="C1118" s="100" t="s">
        <v>1354</v>
      </c>
      <c r="D1118" s="100">
        <v>42</v>
      </c>
      <c r="E1118" s="100">
        <v>421</v>
      </c>
      <c r="F1118" s="100">
        <v>4213</v>
      </c>
      <c r="G1118" s="100" t="s">
        <v>1360</v>
      </c>
    </row>
    <row r="1119" spans="2:7">
      <c r="B1119" s="105" t="s">
        <v>2178</v>
      </c>
      <c r="C1119" s="100" t="s">
        <v>1354</v>
      </c>
      <c r="D1119" s="100">
        <v>42</v>
      </c>
      <c r="E1119" s="100">
        <v>421</v>
      </c>
      <c r="F1119" s="100">
        <v>4214</v>
      </c>
      <c r="G1119" s="100" t="s">
        <v>1361</v>
      </c>
    </row>
    <row r="1120" spans="2:7">
      <c r="B1120" s="105" t="s">
        <v>2178</v>
      </c>
      <c r="C1120" s="100" t="s">
        <v>1354</v>
      </c>
      <c r="D1120" s="100">
        <v>42</v>
      </c>
      <c r="E1120" s="100">
        <v>421</v>
      </c>
      <c r="F1120" s="100">
        <v>4215</v>
      </c>
      <c r="G1120" s="100" t="s">
        <v>1362</v>
      </c>
    </row>
    <row r="1121" spans="2:7">
      <c r="B1121" s="105" t="s">
        <v>2178</v>
      </c>
      <c r="C1121" s="100" t="s">
        <v>1354</v>
      </c>
      <c r="D1121" s="100">
        <v>42</v>
      </c>
      <c r="E1121" s="100">
        <v>421</v>
      </c>
      <c r="F1121" s="100">
        <v>4216</v>
      </c>
      <c r="G1121" s="100" t="s">
        <v>1363</v>
      </c>
    </row>
    <row r="1122" spans="2:7">
      <c r="B1122" s="105" t="s">
        <v>2178</v>
      </c>
      <c r="C1122" s="100" t="s">
        <v>1354</v>
      </c>
      <c r="D1122" s="100">
        <v>42</v>
      </c>
      <c r="E1122" s="100">
        <v>421</v>
      </c>
      <c r="F1122" s="100">
        <v>4217</v>
      </c>
      <c r="G1122" s="100" t="s">
        <v>1364</v>
      </c>
    </row>
    <row r="1123" spans="2:7">
      <c r="B1123" s="105" t="s">
        <v>2178</v>
      </c>
      <c r="C1123" s="100" t="s">
        <v>1354</v>
      </c>
      <c r="D1123" s="100">
        <v>42</v>
      </c>
      <c r="E1123" s="100">
        <v>421</v>
      </c>
      <c r="F1123" s="100">
        <v>4219</v>
      </c>
      <c r="G1123" s="100" t="s">
        <v>1365</v>
      </c>
    </row>
    <row r="1124" spans="2:7">
      <c r="B1124" s="105" t="s">
        <v>2178</v>
      </c>
      <c r="C1124" s="100" t="s">
        <v>1354</v>
      </c>
      <c r="D1124" s="100">
        <v>43</v>
      </c>
      <c r="E1124" s="100">
        <v>0</v>
      </c>
      <c r="F1124" s="100">
        <v>0</v>
      </c>
      <c r="G1124" s="100" t="s">
        <v>1366</v>
      </c>
    </row>
    <row r="1125" spans="2:7">
      <c r="B1125" s="105" t="s">
        <v>2178</v>
      </c>
      <c r="C1125" s="100" t="s">
        <v>1354</v>
      </c>
      <c r="D1125" s="100">
        <v>43</v>
      </c>
      <c r="E1125" s="100">
        <v>430</v>
      </c>
      <c r="F1125" s="100">
        <v>0</v>
      </c>
      <c r="G1125" s="100" t="s">
        <v>1367</v>
      </c>
    </row>
    <row r="1126" spans="2:7">
      <c r="B1126" s="105" t="s">
        <v>2178</v>
      </c>
      <c r="C1126" s="100" t="s">
        <v>1354</v>
      </c>
      <c r="D1126" s="100">
        <v>43</v>
      </c>
      <c r="E1126" s="100">
        <v>430</v>
      </c>
      <c r="F1126" s="100">
        <v>4300</v>
      </c>
      <c r="G1126" s="100" t="s">
        <v>388</v>
      </c>
    </row>
    <row r="1127" spans="2:7">
      <c r="B1127" s="105" t="s">
        <v>2178</v>
      </c>
      <c r="C1127" s="100" t="s">
        <v>1354</v>
      </c>
      <c r="D1127" s="100">
        <v>43</v>
      </c>
      <c r="E1127" s="100">
        <v>430</v>
      </c>
      <c r="F1127" s="100">
        <v>4309</v>
      </c>
      <c r="G1127" s="100" t="s">
        <v>389</v>
      </c>
    </row>
    <row r="1128" spans="2:7">
      <c r="B1128" s="105" t="s">
        <v>2178</v>
      </c>
      <c r="C1128" s="100" t="s">
        <v>1354</v>
      </c>
      <c r="D1128" s="100">
        <v>43</v>
      </c>
      <c r="E1128" s="100">
        <v>431</v>
      </c>
      <c r="F1128" s="100">
        <v>0</v>
      </c>
      <c r="G1128" s="100" t="s">
        <v>1368</v>
      </c>
    </row>
    <row r="1129" spans="2:7">
      <c r="B1129" s="105" t="s">
        <v>2178</v>
      </c>
      <c r="C1129" s="100" t="s">
        <v>1354</v>
      </c>
      <c r="D1129" s="100">
        <v>43</v>
      </c>
      <c r="E1129" s="100">
        <v>431</v>
      </c>
      <c r="F1129" s="100">
        <v>4311</v>
      </c>
      <c r="G1129" s="100" t="s">
        <v>1368</v>
      </c>
    </row>
    <row r="1130" spans="2:7">
      <c r="B1130" s="105" t="s">
        <v>2178</v>
      </c>
      <c r="C1130" s="100" t="s">
        <v>1354</v>
      </c>
      <c r="D1130" s="100">
        <v>43</v>
      </c>
      <c r="E1130" s="100">
        <v>432</v>
      </c>
      <c r="F1130" s="100">
        <v>0</v>
      </c>
      <c r="G1130" s="100" t="s">
        <v>1369</v>
      </c>
    </row>
    <row r="1131" spans="2:7">
      <c r="B1131" s="105" t="s">
        <v>2178</v>
      </c>
      <c r="C1131" s="100" t="s">
        <v>1354</v>
      </c>
      <c r="D1131" s="100">
        <v>43</v>
      </c>
      <c r="E1131" s="100">
        <v>432</v>
      </c>
      <c r="F1131" s="100">
        <v>4321</v>
      </c>
      <c r="G1131" s="100" t="s">
        <v>1369</v>
      </c>
    </row>
    <row r="1132" spans="2:7">
      <c r="B1132" s="105" t="s">
        <v>2178</v>
      </c>
      <c r="C1132" s="100" t="s">
        <v>1354</v>
      </c>
      <c r="D1132" s="100">
        <v>43</v>
      </c>
      <c r="E1132" s="100">
        <v>433</v>
      </c>
      <c r="F1132" s="100">
        <v>0</v>
      </c>
      <c r="G1132" s="100" t="s">
        <v>1370</v>
      </c>
    </row>
    <row r="1133" spans="2:7">
      <c r="B1133" s="105" t="s">
        <v>2178</v>
      </c>
      <c r="C1133" s="100" t="s">
        <v>1354</v>
      </c>
      <c r="D1133" s="100">
        <v>43</v>
      </c>
      <c r="E1133" s="100">
        <v>433</v>
      </c>
      <c r="F1133" s="100">
        <v>4331</v>
      </c>
      <c r="G1133" s="100" t="s">
        <v>1370</v>
      </c>
    </row>
    <row r="1134" spans="2:7">
      <c r="B1134" s="105" t="s">
        <v>2178</v>
      </c>
      <c r="C1134" s="100" t="s">
        <v>1354</v>
      </c>
      <c r="D1134" s="100">
        <v>43</v>
      </c>
      <c r="E1134" s="100">
        <v>439</v>
      </c>
      <c r="F1134" s="100">
        <v>0</v>
      </c>
      <c r="G1134" s="100" t="s">
        <v>1371</v>
      </c>
    </row>
    <row r="1135" spans="2:7">
      <c r="B1135" s="105" t="s">
        <v>2178</v>
      </c>
      <c r="C1135" s="100" t="s">
        <v>1354</v>
      </c>
      <c r="D1135" s="100">
        <v>43</v>
      </c>
      <c r="E1135" s="100">
        <v>439</v>
      </c>
      <c r="F1135" s="100">
        <v>4391</v>
      </c>
      <c r="G1135" s="100" t="s">
        <v>1372</v>
      </c>
    </row>
    <row r="1136" spans="2:7">
      <c r="B1136" s="105" t="s">
        <v>2178</v>
      </c>
      <c r="C1136" s="100" t="s">
        <v>1354</v>
      </c>
      <c r="D1136" s="100">
        <v>43</v>
      </c>
      <c r="E1136" s="100">
        <v>439</v>
      </c>
      <c r="F1136" s="100">
        <v>4399</v>
      </c>
      <c r="G1136" s="100" t="s">
        <v>1373</v>
      </c>
    </row>
    <row r="1137" spans="2:7">
      <c r="B1137" s="105" t="s">
        <v>2178</v>
      </c>
      <c r="C1137" s="100" t="s">
        <v>1354</v>
      </c>
      <c r="D1137" s="100">
        <v>44</v>
      </c>
      <c r="E1137" s="100">
        <v>0</v>
      </c>
      <c r="F1137" s="100">
        <v>0</v>
      </c>
      <c r="G1137" s="100" t="s">
        <v>1374</v>
      </c>
    </row>
    <row r="1138" spans="2:7">
      <c r="B1138" s="105" t="s">
        <v>2178</v>
      </c>
      <c r="C1138" s="100" t="s">
        <v>1354</v>
      </c>
      <c r="D1138" s="100">
        <v>44</v>
      </c>
      <c r="E1138" s="100">
        <v>440</v>
      </c>
      <c r="F1138" s="100">
        <v>0</v>
      </c>
      <c r="G1138" s="100" t="s">
        <v>1375</v>
      </c>
    </row>
    <row r="1139" spans="2:7">
      <c r="B1139" s="105" t="s">
        <v>2178</v>
      </c>
      <c r="C1139" s="100" t="s">
        <v>1354</v>
      </c>
      <c r="D1139" s="100">
        <v>44</v>
      </c>
      <c r="E1139" s="100">
        <v>440</v>
      </c>
      <c r="F1139" s="100">
        <v>4400</v>
      </c>
      <c r="G1139" s="100" t="s">
        <v>388</v>
      </c>
    </row>
    <row r="1140" spans="2:7">
      <c r="B1140" s="105" t="s">
        <v>2178</v>
      </c>
      <c r="C1140" s="100" t="s">
        <v>1354</v>
      </c>
      <c r="D1140" s="100">
        <v>44</v>
      </c>
      <c r="E1140" s="100">
        <v>440</v>
      </c>
      <c r="F1140" s="100">
        <v>4409</v>
      </c>
      <c r="G1140" s="100" t="s">
        <v>389</v>
      </c>
    </row>
    <row r="1141" spans="2:7">
      <c r="B1141" s="105" t="s">
        <v>2178</v>
      </c>
      <c r="C1141" s="100" t="s">
        <v>1354</v>
      </c>
      <c r="D1141" s="100">
        <v>44</v>
      </c>
      <c r="E1141" s="100">
        <v>441</v>
      </c>
      <c r="F1141" s="100">
        <v>0</v>
      </c>
      <c r="G1141" s="100" t="s">
        <v>1376</v>
      </c>
    </row>
    <row r="1142" spans="2:7">
      <c r="B1142" s="105" t="s">
        <v>2178</v>
      </c>
      <c r="C1142" s="100" t="s">
        <v>1354</v>
      </c>
      <c r="D1142" s="100">
        <v>44</v>
      </c>
      <c r="E1142" s="100">
        <v>441</v>
      </c>
      <c r="F1142" s="100">
        <v>4411</v>
      </c>
      <c r="G1142" s="100" t="s">
        <v>1377</v>
      </c>
    </row>
    <row r="1143" spans="2:7">
      <c r="B1143" s="105" t="s">
        <v>2178</v>
      </c>
      <c r="C1143" s="100" t="s">
        <v>1354</v>
      </c>
      <c r="D1143" s="100">
        <v>44</v>
      </c>
      <c r="E1143" s="100">
        <v>441</v>
      </c>
      <c r="F1143" s="100">
        <v>4412</v>
      </c>
      <c r="G1143" s="100" t="s">
        <v>1378</v>
      </c>
    </row>
    <row r="1144" spans="2:7">
      <c r="B1144" s="105" t="s">
        <v>2178</v>
      </c>
      <c r="C1144" s="100" t="s">
        <v>1354</v>
      </c>
      <c r="D1144" s="100">
        <v>44</v>
      </c>
      <c r="E1144" s="100">
        <v>442</v>
      </c>
      <c r="F1144" s="100">
        <v>0</v>
      </c>
      <c r="G1144" s="100" t="s">
        <v>1379</v>
      </c>
    </row>
    <row r="1145" spans="2:7">
      <c r="B1145" s="105" t="s">
        <v>2178</v>
      </c>
      <c r="C1145" s="100" t="s">
        <v>1354</v>
      </c>
      <c r="D1145" s="100">
        <v>44</v>
      </c>
      <c r="E1145" s="100">
        <v>442</v>
      </c>
      <c r="F1145" s="100">
        <v>4421</v>
      </c>
      <c r="G1145" s="100" t="s">
        <v>1379</v>
      </c>
    </row>
    <row r="1146" spans="2:7">
      <c r="B1146" s="105" t="s">
        <v>2178</v>
      </c>
      <c r="C1146" s="100" t="s">
        <v>1354</v>
      </c>
      <c r="D1146" s="100">
        <v>44</v>
      </c>
      <c r="E1146" s="100">
        <v>443</v>
      </c>
      <c r="F1146" s="100">
        <v>0</v>
      </c>
      <c r="G1146" s="100" t="s">
        <v>1380</v>
      </c>
    </row>
    <row r="1147" spans="2:7">
      <c r="B1147" s="105" t="s">
        <v>2178</v>
      </c>
      <c r="C1147" s="100" t="s">
        <v>1354</v>
      </c>
      <c r="D1147" s="100">
        <v>44</v>
      </c>
      <c r="E1147" s="100">
        <v>443</v>
      </c>
      <c r="F1147" s="100">
        <v>4431</v>
      </c>
      <c r="G1147" s="100" t="s">
        <v>1380</v>
      </c>
    </row>
    <row r="1148" spans="2:7">
      <c r="B1148" s="105" t="s">
        <v>2178</v>
      </c>
      <c r="C1148" s="100" t="s">
        <v>1354</v>
      </c>
      <c r="D1148" s="100">
        <v>44</v>
      </c>
      <c r="E1148" s="100">
        <v>444</v>
      </c>
      <c r="F1148" s="100">
        <v>0</v>
      </c>
      <c r="G1148" s="100" t="s">
        <v>1381</v>
      </c>
    </row>
    <row r="1149" spans="2:7">
      <c r="B1149" s="105" t="s">
        <v>2178</v>
      </c>
      <c r="C1149" s="100" t="s">
        <v>1354</v>
      </c>
      <c r="D1149" s="100">
        <v>44</v>
      </c>
      <c r="E1149" s="100">
        <v>444</v>
      </c>
      <c r="F1149" s="100">
        <v>4441</v>
      </c>
      <c r="G1149" s="100" t="s">
        <v>1381</v>
      </c>
    </row>
    <row r="1150" spans="2:7">
      <c r="B1150" s="105" t="s">
        <v>2178</v>
      </c>
      <c r="C1150" s="100" t="s">
        <v>1354</v>
      </c>
      <c r="D1150" s="100">
        <v>44</v>
      </c>
      <c r="E1150" s="100">
        <v>449</v>
      </c>
      <c r="F1150" s="100">
        <v>0</v>
      </c>
      <c r="G1150" s="100" t="s">
        <v>1382</v>
      </c>
    </row>
    <row r="1151" spans="2:7">
      <c r="B1151" s="105" t="s">
        <v>2178</v>
      </c>
      <c r="C1151" s="100" t="s">
        <v>1354</v>
      </c>
      <c r="D1151" s="100">
        <v>44</v>
      </c>
      <c r="E1151" s="100">
        <v>449</v>
      </c>
      <c r="F1151" s="100">
        <v>4499</v>
      </c>
      <c r="G1151" s="100" t="s">
        <v>1382</v>
      </c>
    </row>
    <row r="1152" spans="2:7">
      <c r="B1152" s="105" t="s">
        <v>2178</v>
      </c>
      <c r="C1152" s="100" t="s">
        <v>1354</v>
      </c>
      <c r="D1152" s="100">
        <v>45</v>
      </c>
      <c r="E1152" s="100">
        <v>0</v>
      </c>
      <c r="F1152" s="100">
        <v>0</v>
      </c>
      <c r="G1152" s="100" t="s">
        <v>1383</v>
      </c>
    </row>
    <row r="1153" spans="2:7">
      <c r="B1153" s="105" t="s">
        <v>2178</v>
      </c>
      <c r="C1153" s="100" t="s">
        <v>1354</v>
      </c>
      <c r="D1153" s="100">
        <v>45</v>
      </c>
      <c r="E1153" s="100">
        <v>450</v>
      </c>
      <c r="F1153" s="100">
        <v>0</v>
      </c>
      <c r="G1153" s="100" t="s">
        <v>1384</v>
      </c>
    </row>
    <row r="1154" spans="2:7">
      <c r="B1154" s="105" t="s">
        <v>2178</v>
      </c>
      <c r="C1154" s="100" t="s">
        <v>1354</v>
      </c>
      <c r="D1154" s="100">
        <v>45</v>
      </c>
      <c r="E1154" s="100">
        <v>450</v>
      </c>
      <c r="F1154" s="100">
        <v>4500</v>
      </c>
      <c r="G1154" s="100" t="s">
        <v>388</v>
      </c>
    </row>
    <row r="1155" spans="2:7">
      <c r="B1155" s="105" t="s">
        <v>2178</v>
      </c>
      <c r="C1155" s="100" t="s">
        <v>1354</v>
      </c>
      <c r="D1155" s="100">
        <v>45</v>
      </c>
      <c r="E1155" s="100">
        <v>450</v>
      </c>
      <c r="F1155" s="100">
        <v>4509</v>
      </c>
      <c r="G1155" s="100" t="s">
        <v>389</v>
      </c>
    </row>
    <row r="1156" spans="2:7">
      <c r="B1156" s="105" t="s">
        <v>2178</v>
      </c>
      <c r="C1156" s="100" t="s">
        <v>1354</v>
      </c>
      <c r="D1156" s="100">
        <v>45</v>
      </c>
      <c r="E1156" s="100">
        <v>451</v>
      </c>
      <c r="F1156" s="100">
        <v>0</v>
      </c>
      <c r="G1156" s="100" t="s">
        <v>1385</v>
      </c>
    </row>
    <row r="1157" spans="2:7">
      <c r="B1157" s="105" t="s">
        <v>2178</v>
      </c>
      <c r="C1157" s="100" t="s">
        <v>1354</v>
      </c>
      <c r="D1157" s="100">
        <v>45</v>
      </c>
      <c r="E1157" s="100">
        <v>451</v>
      </c>
      <c r="F1157" s="100">
        <v>4511</v>
      </c>
      <c r="G1157" s="100" t="s">
        <v>1386</v>
      </c>
    </row>
    <row r="1158" spans="2:7">
      <c r="B1158" s="105" t="s">
        <v>2178</v>
      </c>
      <c r="C1158" s="100" t="s">
        <v>1354</v>
      </c>
      <c r="D1158" s="100">
        <v>45</v>
      </c>
      <c r="E1158" s="100">
        <v>451</v>
      </c>
      <c r="F1158" s="100">
        <v>4512</v>
      </c>
      <c r="G1158" s="100" t="s">
        <v>1387</v>
      </c>
    </row>
    <row r="1159" spans="2:7">
      <c r="B1159" s="105" t="s">
        <v>2178</v>
      </c>
      <c r="C1159" s="100" t="s">
        <v>1354</v>
      </c>
      <c r="D1159" s="100">
        <v>45</v>
      </c>
      <c r="E1159" s="100">
        <v>452</v>
      </c>
      <c r="F1159" s="100">
        <v>0</v>
      </c>
      <c r="G1159" s="100" t="s">
        <v>1388</v>
      </c>
    </row>
    <row r="1160" spans="2:7">
      <c r="B1160" s="105" t="s">
        <v>2178</v>
      </c>
      <c r="C1160" s="100" t="s">
        <v>1354</v>
      </c>
      <c r="D1160" s="100">
        <v>45</v>
      </c>
      <c r="E1160" s="100">
        <v>452</v>
      </c>
      <c r="F1160" s="100">
        <v>4521</v>
      </c>
      <c r="G1160" s="100" t="s">
        <v>1389</v>
      </c>
    </row>
    <row r="1161" spans="2:7">
      <c r="B1161" s="105" t="s">
        <v>2178</v>
      </c>
      <c r="C1161" s="100" t="s">
        <v>1354</v>
      </c>
      <c r="D1161" s="100">
        <v>45</v>
      </c>
      <c r="E1161" s="100">
        <v>452</v>
      </c>
      <c r="F1161" s="100">
        <v>4522</v>
      </c>
      <c r="G1161" s="100" t="s">
        <v>1390</v>
      </c>
    </row>
    <row r="1162" spans="2:7">
      <c r="B1162" s="105" t="s">
        <v>2178</v>
      </c>
      <c r="C1162" s="100" t="s">
        <v>1354</v>
      </c>
      <c r="D1162" s="100">
        <v>45</v>
      </c>
      <c r="E1162" s="100">
        <v>453</v>
      </c>
      <c r="F1162" s="100">
        <v>0</v>
      </c>
      <c r="G1162" s="100" t="s">
        <v>1391</v>
      </c>
    </row>
    <row r="1163" spans="2:7">
      <c r="B1163" s="105" t="s">
        <v>2178</v>
      </c>
      <c r="C1163" s="100" t="s">
        <v>1354</v>
      </c>
      <c r="D1163" s="100">
        <v>45</v>
      </c>
      <c r="E1163" s="100">
        <v>453</v>
      </c>
      <c r="F1163" s="100">
        <v>4531</v>
      </c>
      <c r="G1163" s="100" t="s">
        <v>1392</v>
      </c>
    </row>
    <row r="1164" spans="2:7">
      <c r="B1164" s="105" t="s">
        <v>2178</v>
      </c>
      <c r="C1164" s="100" t="s">
        <v>1354</v>
      </c>
      <c r="D1164" s="100">
        <v>45</v>
      </c>
      <c r="E1164" s="100">
        <v>453</v>
      </c>
      <c r="F1164" s="100">
        <v>4532</v>
      </c>
      <c r="G1164" s="100" t="s">
        <v>1393</v>
      </c>
    </row>
    <row r="1165" spans="2:7">
      <c r="B1165" s="105" t="s">
        <v>2178</v>
      </c>
      <c r="C1165" s="100" t="s">
        <v>1354</v>
      </c>
      <c r="D1165" s="100">
        <v>45</v>
      </c>
      <c r="E1165" s="100">
        <v>453</v>
      </c>
      <c r="F1165" s="100">
        <v>4533</v>
      </c>
      <c r="G1165" s="100" t="s">
        <v>1394</v>
      </c>
    </row>
    <row r="1166" spans="2:7">
      <c r="B1166" s="105" t="s">
        <v>2178</v>
      </c>
      <c r="C1166" s="100" t="s">
        <v>1354</v>
      </c>
      <c r="D1166" s="100">
        <v>45</v>
      </c>
      <c r="E1166" s="100">
        <v>454</v>
      </c>
      <c r="F1166" s="100">
        <v>0</v>
      </c>
      <c r="G1166" s="100" t="s">
        <v>1395</v>
      </c>
    </row>
    <row r="1167" spans="2:7">
      <c r="B1167" s="105" t="s">
        <v>2178</v>
      </c>
      <c r="C1167" s="100" t="s">
        <v>1354</v>
      </c>
      <c r="D1167" s="100">
        <v>45</v>
      </c>
      <c r="E1167" s="100">
        <v>454</v>
      </c>
      <c r="F1167" s="100">
        <v>4541</v>
      </c>
      <c r="G1167" s="100" t="s">
        <v>1396</v>
      </c>
    </row>
    <row r="1168" spans="2:7">
      <c r="B1168" s="105" t="s">
        <v>2178</v>
      </c>
      <c r="C1168" s="100" t="s">
        <v>1354</v>
      </c>
      <c r="D1168" s="100">
        <v>45</v>
      </c>
      <c r="E1168" s="100">
        <v>454</v>
      </c>
      <c r="F1168" s="100">
        <v>4542</v>
      </c>
      <c r="G1168" s="100" t="s">
        <v>1397</v>
      </c>
    </row>
    <row r="1169" spans="2:7">
      <c r="B1169" s="105" t="s">
        <v>2178</v>
      </c>
      <c r="C1169" s="100" t="s">
        <v>1354</v>
      </c>
      <c r="D1169" s="100">
        <v>46</v>
      </c>
      <c r="E1169" s="100">
        <v>0</v>
      </c>
      <c r="F1169" s="100">
        <v>0</v>
      </c>
      <c r="G1169" s="100" t="s">
        <v>1398</v>
      </c>
    </row>
    <row r="1170" spans="2:7">
      <c r="B1170" s="105" t="s">
        <v>2178</v>
      </c>
      <c r="C1170" s="100" t="s">
        <v>1354</v>
      </c>
      <c r="D1170" s="100">
        <v>46</v>
      </c>
      <c r="E1170" s="100">
        <v>460</v>
      </c>
      <c r="F1170" s="100">
        <v>0</v>
      </c>
      <c r="G1170" s="100" t="s">
        <v>1399</v>
      </c>
    </row>
    <row r="1171" spans="2:7">
      <c r="B1171" s="105" t="s">
        <v>2178</v>
      </c>
      <c r="C1171" s="100" t="s">
        <v>1354</v>
      </c>
      <c r="D1171" s="100">
        <v>46</v>
      </c>
      <c r="E1171" s="100">
        <v>460</v>
      </c>
      <c r="F1171" s="100">
        <v>4600</v>
      </c>
      <c r="G1171" s="100" t="s">
        <v>388</v>
      </c>
    </row>
    <row r="1172" spans="2:7">
      <c r="B1172" s="105" t="s">
        <v>2178</v>
      </c>
      <c r="C1172" s="100" t="s">
        <v>1354</v>
      </c>
      <c r="D1172" s="100">
        <v>46</v>
      </c>
      <c r="E1172" s="100">
        <v>460</v>
      </c>
      <c r="F1172" s="100">
        <v>4609</v>
      </c>
      <c r="G1172" s="100" t="s">
        <v>389</v>
      </c>
    </row>
    <row r="1173" spans="2:7">
      <c r="B1173" s="105" t="s">
        <v>2178</v>
      </c>
      <c r="C1173" s="100" t="s">
        <v>1354</v>
      </c>
      <c r="D1173" s="100">
        <v>46</v>
      </c>
      <c r="E1173" s="100">
        <v>461</v>
      </c>
      <c r="F1173" s="100">
        <v>0</v>
      </c>
      <c r="G1173" s="100" t="s">
        <v>1400</v>
      </c>
    </row>
    <row r="1174" spans="2:7">
      <c r="B1174" s="105" t="s">
        <v>2178</v>
      </c>
      <c r="C1174" s="100" t="s">
        <v>1354</v>
      </c>
      <c r="D1174" s="100">
        <v>46</v>
      </c>
      <c r="E1174" s="100">
        <v>461</v>
      </c>
      <c r="F1174" s="100">
        <v>4611</v>
      </c>
      <c r="G1174" s="100" t="s">
        <v>1400</v>
      </c>
    </row>
    <row r="1175" spans="2:7">
      <c r="B1175" s="105" t="s">
        <v>2178</v>
      </c>
      <c r="C1175" s="100" t="s">
        <v>1354</v>
      </c>
      <c r="D1175" s="100">
        <v>46</v>
      </c>
      <c r="E1175" s="100">
        <v>462</v>
      </c>
      <c r="F1175" s="100">
        <v>0</v>
      </c>
      <c r="G1175" s="100" t="s">
        <v>1401</v>
      </c>
    </row>
    <row r="1176" spans="2:7">
      <c r="B1176" s="105" t="s">
        <v>2178</v>
      </c>
      <c r="C1176" s="100" t="s">
        <v>1354</v>
      </c>
      <c r="D1176" s="100">
        <v>46</v>
      </c>
      <c r="E1176" s="100">
        <v>462</v>
      </c>
      <c r="F1176" s="100">
        <v>4621</v>
      </c>
      <c r="G1176" s="100" t="s">
        <v>1401</v>
      </c>
    </row>
    <row r="1177" spans="2:7">
      <c r="B1177" s="105" t="s">
        <v>2178</v>
      </c>
      <c r="C1177" s="100" t="s">
        <v>1354</v>
      </c>
      <c r="D1177" s="100">
        <v>47</v>
      </c>
      <c r="E1177" s="100">
        <v>0</v>
      </c>
      <c r="F1177" s="100">
        <v>0</v>
      </c>
      <c r="G1177" s="100" t="s">
        <v>1402</v>
      </c>
    </row>
    <row r="1178" spans="2:7">
      <c r="B1178" s="105" t="s">
        <v>2178</v>
      </c>
      <c r="C1178" s="100" t="s">
        <v>1354</v>
      </c>
      <c r="D1178" s="100">
        <v>47</v>
      </c>
      <c r="E1178" s="100">
        <v>470</v>
      </c>
      <c r="F1178" s="100">
        <v>0</v>
      </c>
      <c r="G1178" s="100" t="s">
        <v>1403</v>
      </c>
    </row>
    <row r="1179" spans="2:7">
      <c r="B1179" s="105" t="s">
        <v>2178</v>
      </c>
      <c r="C1179" s="100" t="s">
        <v>1354</v>
      </c>
      <c r="D1179" s="100">
        <v>47</v>
      </c>
      <c r="E1179" s="100">
        <v>470</v>
      </c>
      <c r="F1179" s="100">
        <v>4700</v>
      </c>
      <c r="G1179" s="100" t="s">
        <v>388</v>
      </c>
    </row>
    <row r="1180" spans="2:7">
      <c r="B1180" s="105" t="s">
        <v>2178</v>
      </c>
      <c r="C1180" s="100" t="s">
        <v>1354</v>
      </c>
      <c r="D1180" s="100">
        <v>47</v>
      </c>
      <c r="E1180" s="100">
        <v>470</v>
      </c>
      <c r="F1180" s="100">
        <v>4709</v>
      </c>
      <c r="G1180" s="100" t="s">
        <v>389</v>
      </c>
    </row>
    <row r="1181" spans="2:7">
      <c r="B1181" s="105" t="s">
        <v>2178</v>
      </c>
      <c r="C1181" s="100" t="s">
        <v>1354</v>
      </c>
      <c r="D1181" s="100">
        <v>47</v>
      </c>
      <c r="E1181" s="100">
        <v>471</v>
      </c>
      <c r="F1181" s="100">
        <v>0</v>
      </c>
      <c r="G1181" s="100" t="s">
        <v>1404</v>
      </c>
    </row>
    <row r="1182" spans="2:7">
      <c r="B1182" s="105" t="s">
        <v>2178</v>
      </c>
      <c r="C1182" s="100" t="s">
        <v>1354</v>
      </c>
      <c r="D1182" s="100">
        <v>47</v>
      </c>
      <c r="E1182" s="100">
        <v>471</v>
      </c>
      <c r="F1182" s="100">
        <v>4711</v>
      </c>
      <c r="G1182" s="100" t="s">
        <v>1404</v>
      </c>
    </row>
    <row r="1183" spans="2:7">
      <c r="B1183" s="105" t="s">
        <v>2178</v>
      </c>
      <c r="C1183" s="100" t="s">
        <v>1354</v>
      </c>
      <c r="D1183" s="100">
        <v>47</v>
      </c>
      <c r="E1183" s="100">
        <v>472</v>
      </c>
      <c r="F1183" s="100">
        <v>0</v>
      </c>
      <c r="G1183" s="100" t="s">
        <v>1405</v>
      </c>
    </row>
    <row r="1184" spans="2:7">
      <c r="B1184" s="105" t="s">
        <v>2178</v>
      </c>
      <c r="C1184" s="100" t="s">
        <v>1354</v>
      </c>
      <c r="D1184" s="100">
        <v>47</v>
      </c>
      <c r="E1184" s="100">
        <v>472</v>
      </c>
      <c r="F1184" s="100">
        <v>4721</v>
      </c>
      <c r="G1184" s="100" t="s">
        <v>1405</v>
      </c>
    </row>
    <row r="1185" spans="2:7">
      <c r="B1185" s="105" t="s">
        <v>2178</v>
      </c>
      <c r="C1185" s="100" t="s">
        <v>1354</v>
      </c>
      <c r="D1185" s="100">
        <v>48</v>
      </c>
      <c r="E1185" s="100">
        <v>0</v>
      </c>
      <c r="F1185" s="100">
        <v>0</v>
      </c>
      <c r="G1185" s="100" t="s">
        <v>1406</v>
      </c>
    </row>
    <row r="1186" spans="2:7">
      <c r="B1186" s="105" t="s">
        <v>2178</v>
      </c>
      <c r="C1186" s="100" t="s">
        <v>1354</v>
      </c>
      <c r="D1186" s="100">
        <v>48</v>
      </c>
      <c r="E1186" s="100">
        <v>480</v>
      </c>
      <c r="F1186" s="100">
        <v>0</v>
      </c>
      <c r="G1186" s="100" t="s">
        <v>1407</v>
      </c>
    </row>
    <row r="1187" spans="2:7">
      <c r="B1187" s="105" t="s">
        <v>2178</v>
      </c>
      <c r="C1187" s="100" t="s">
        <v>1354</v>
      </c>
      <c r="D1187" s="100">
        <v>48</v>
      </c>
      <c r="E1187" s="100">
        <v>480</v>
      </c>
      <c r="F1187" s="100">
        <v>4800</v>
      </c>
      <c r="G1187" s="100" t="s">
        <v>388</v>
      </c>
    </row>
    <row r="1188" spans="2:7">
      <c r="B1188" s="105" t="s">
        <v>2178</v>
      </c>
      <c r="C1188" s="100" t="s">
        <v>1354</v>
      </c>
      <c r="D1188" s="100">
        <v>48</v>
      </c>
      <c r="E1188" s="100">
        <v>480</v>
      </c>
      <c r="F1188" s="100">
        <v>4809</v>
      </c>
      <c r="G1188" s="100" t="s">
        <v>389</v>
      </c>
    </row>
    <row r="1189" spans="2:7">
      <c r="B1189" s="105" t="s">
        <v>2178</v>
      </c>
      <c r="C1189" s="100" t="s">
        <v>1354</v>
      </c>
      <c r="D1189" s="100">
        <v>48</v>
      </c>
      <c r="E1189" s="100">
        <v>481</v>
      </c>
      <c r="F1189" s="100">
        <v>0</v>
      </c>
      <c r="G1189" s="100" t="s">
        <v>1408</v>
      </c>
    </row>
    <row r="1190" spans="2:7">
      <c r="B1190" s="105" t="s">
        <v>2178</v>
      </c>
      <c r="C1190" s="100" t="s">
        <v>1354</v>
      </c>
      <c r="D1190" s="100">
        <v>48</v>
      </c>
      <c r="E1190" s="100">
        <v>481</v>
      </c>
      <c r="F1190" s="100">
        <v>4811</v>
      </c>
      <c r="G1190" s="100" t="s">
        <v>1408</v>
      </c>
    </row>
    <row r="1191" spans="2:7">
      <c r="B1191" s="105" t="s">
        <v>2178</v>
      </c>
      <c r="C1191" s="100" t="s">
        <v>1354</v>
      </c>
      <c r="D1191" s="100">
        <v>48</v>
      </c>
      <c r="E1191" s="100">
        <v>482</v>
      </c>
      <c r="F1191" s="100">
        <v>0</v>
      </c>
      <c r="G1191" s="100" t="s">
        <v>1409</v>
      </c>
    </row>
    <row r="1192" spans="2:7">
      <c r="B1192" s="105" t="s">
        <v>2178</v>
      </c>
      <c r="C1192" s="100" t="s">
        <v>1354</v>
      </c>
      <c r="D1192" s="100">
        <v>48</v>
      </c>
      <c r="E1192" s="100">
        <v>482</v>
      </c>
      <c r="F1192" s="100">
        <v>4821</v>
      </c>
      <c r="G1192" s="100" t="s">
        <v>1410</v>
      </c>
    </row>
    <row r="1193" spans="2:7">
      <c r="B1193" s="105" t="s">
        <v>2178</v>
      </c>
      <c r="C1193" s="100" t="s">
        <v>1354</v>
      </c>
      <c r="D1193" s="100">
        <v>48</v>
      </c>
      <c r="E1193" s="100">
        <v>482</v>
      </c>
      <c r="F1193" s="100">
        <v>4822</v>
      </c>
      <c r="G1193" s="100" t="s">
        <v>1411</v>
      </c>
    </row>
    <row r="1194" spans="2:7">
      <c r="B1194" s="105" t="s">
        <v>2178</v>
      </c>
      <c r="C1194" s="100" t="s">
        <v>1354</v>
      </c>
      <c r="D1194" s="100">
        <v>48</v>
      </c>
      <c r="E1194" s="100">
        <v>483</v>
      </c>
      <c r="F1194" s="100">
        <v>0</v>
      </c>
      <c r="G1194" s="100" t="s">
        <v>1412</v>
      </c>
    </row>
    <row r="1195" spans="2:7">
      <c r="B1195" s="105" t="s">
        <v>2178</v>
      </c>
      <c r="C1195" s="100" t="s">
        <v>1354</v>
      </c>
      <c r="D1195" s="100">
        <v>48</v>
      </c>
      <c r="E1195" s="100">
        <v>483</v>
      </c>
      <c r="F1195" s="100">
        <v>4831</v>
      </c>
      <c r="G1195" s="100" t="s">
        <v>1412</v>
      </c>
    </row>
    <row r="1196" spans="2:7">
      <c r="B1196" s="105" t="s">
        <v>2178</v>
      </c>
      <c r="C1196" s="100" t="s">
        <v>1354</v>
      </c>
      <c r="D1196" s="100">
        <v>48</v>
      </c>
      <c r="E1196" s="100">
        <v>484</v>
      </c>
      <c r="F1196" s="100">
        <v>0</v>
      </c>
      <c r="G1196" s="100" t="s">
        <v>1413</v>
      </c>
    </row>
    <row r="1197" spans="2:7">
      <c r="B1197" s="105" t="s">
        <v>2178</v>
      </c>
      <c r="C1197" s="100" t="s">
        <v>1354</v>
      </c>
      <c r="D1197" s="100">
        <v>48</v>
      </c>
      <c r="E1197" s="100">
        <v>484</v>
      </c>
      <c r="F1197" s="100">
        <v>4841</v>
      </c>
      <c r="G1197" s="100" t="s">
        <v>1414</v>
      </c>
    </row>
    <row r="1198" spans="2:7">
      <c r="B1198" s="105" t="s">
        <v>2178</v>
      </c>
      <c r="C1198" s="100" t="s">
        <v>1354</v>
      </c>
      <c r="D1198" s="100">
        <v>48</v>
      </c>
      <c r="E1198" s="100">
        <v>484</v>
      </c>
      <c r="F1198" s="100">
        <v>4842</v>
      </c>
      <c r="G1198" s="100" t="s">
        <v>1415</v>
      </c>
    </row>
    <row r="1199" spans="2:7">
      <c r="B1199" s="105" t="s">
        <v>2178</v>
      </c>
      <c r="C1199" s="100" t="s">
        <v>1354</v>
      </c>
      <c r="D1199" s="100">
        <v>48</v>
      </c>
      <c r="E1199" s="100">
        <v>485</v>
      </c>
      <c r="F1199" s="100">
        <v>0</v>
      </c>
      <c r="G1199" s="100" t="s">
        <v>1416</v>
      </c>
    </row>
    <row r="1200" spans="2:7">
      <c r="B1200" s="105" t="s">
        <v>2178</v>
      </c>
      <c r="C1200" s="100" t="s">
        <v>1354</v>
      </c>
      <c r="D1200" s="100">
        <v>48</v>
      </c>
      <c r="E1200" s="100">
        <v>485</v>
      </c>
      <c r="F1200" s="100">
        <v>4851</v>
      </c>
      <c r="G1200" s="100" t="s">
        <v>1417</v>
      </c>
    </row>
    <row r="1201" spans="2:7">
      <c r="B1201" s="105" t="s">
        <v>2178</v>
      </c>
      <c r="C1201" s="100" t="s">
        <v>1354</v>
      </c>
      <c r="D1201" s="100">
        <v>48</v>
      </c>
      <c r="E1201" s="100">
        <v>485</v>
      </c>
      <c r="F1201" s="100">
        <v>4852</v>
      </c>
      <c r="G1201" s="100" t="s">
        <v>1418</v>
      </c>
    </row>
    <row r="1202" spans="2:7">
      <c r="B1202" s="105" t="s">
        <v>2178</v>
      </c>
      <c r="C1202" s="100" t="s">
        <v>1354</v>
      </c>
      <c r="D1202" s="100">
        <v>48</v>
      </c>
      <c r="E1202" s="100">
        <v>485</v>
      </c>
      <c r="F1202" s="100">
        <v>4853</v>
      </c>
      <c r="G1202" s="100" t="s">
        <v>1419</v>
      </c>
    </row>
    <row r="1203" spans="2:7">
      <c r="B1203" s="105" t="s">
        <v>2178</v>
      </c>
      <c r="C1203" s="100" t="s">
        <v>1354</v>
      </c>
      <c r="D1203" s="100">
        <v>48</v>
      </c>
      <c r="E1203" s="100">
        <v>485</v>
      </c>
      <c r="F1203" s="100">
        <v>4854</v>
      </c>
      <c r="G1203" s="100" t="s">
        <v>1420</v>
      </c>
    </row>
    <row r="1204" spans="2:7">
      <c r="B1204" s="105" t="s">
        <v>2178</v>
      </c>
      <c r="C1204" s="100" t="s">
        <v>1354</v>
      </c>
      <c r="D1204" s="100">
        <v>48</v>
      </c>
      <c r="E1204" s="100">
        <v>485</v>
      </c>
      <c r="F1204" s="100">
        <v>4855</v>
      </c>
      <c r="G1204" s="100" t="s">
        <v>1421</v>
      </c>
    </row>
    <row r="1205" spans="2:7">
      <c r="B1205" s="105" t="s">
        <v>2178</v>
      </c>
      <c r="C1205" s="100" t="s">
        <v>1354</v>
      </c>
      <c r="D1205" s="100">
        <v>48</v>
      </c>
      <c r="E1205" s="100">
        <v>485</v>
      </c>
      <c r="F1205" s="100">
        <v>4856</v>
      </c>
      <c r="G1205" s="100" t="s">
        <v>1422</v>
      </c>
    </row>
    <row r="1206" spans="2:7">
      <c r="B1206" s="105" t="s">
        <v>2178</v>
      </c>
      <c r="C1206" s="100" t="s">
        <v>1354</v>
      </c>
      <c r="D1206" s="100">
        <v>48</v>
      </c>
      <c r="E1206" s="100">
        <v>489</v>
      </c>
      <c r="F1206" s="100">
        <v>0</v>
      </c>
      <c r="G1206" s="100" t="s">
        <v>1423</v>
      </c>
    </row>
    <row r="1207" spans="2:7">
      <c r="B1207" s="105" t="s">
        <v>2178</v>
      </c>
      <c r="C1207" s="100" t="s">
        <v>1354</v>
      </c>
      <c r="D1207" s="100">
        <v>48</v>
      </c>
      <c r="E1207" s="100">
        <v>489</v>
      </c>
      <c r="F1207" s="100">
        <v>4891</v>
      </c>
      <c r="G1207" s="100" t="s">
        <v>1424</v>
      </c>
    </row>
    <row r="1208" spans="2:7">
      <c r="B1208" s="105" t="s">
        <v>2178</v>
      </c>
      <c r="C1208" s="100" t="s">
        <v>1354</v>
      </c>
      <c r="D1208" s="100">
        <v>48</v>
      </c>
      <c r="E1208" s="100">
        <v>489</v>
      </c>
      <c r="F1208" s="100">
        <v>4899</v>
      </c>
      <c r="G1208" s="100" t="s">
        <v>1425</v>
      </c>
    </row>
    <row r="1209" spans="2:7">
      <c r="B1209" s="105" t="s">
        <v>2178</v>
      </c>
      <c r="C1209" s="100" t="s">
        <v>1354</v>
      </c>
      <c r="D1209" s="100">
        <v>49</v>
      </c>
      <c r="E1209" s="100">
        <v>0</v>
      </c>
      <c r="F1209" s="100">
        <v>0</v>
      </c>
      <c r="G1209" s="100" t="s">
        <v>1426</v>
      </c>
    </row>
    <row r="1210" spans="2:7">
      <c r="B1210" s="105" t="s">
        <v>2178</v>
      </c>
      <c r="C1210" s="100" t="s">
        <v>1354</v>
      </c>
      <c r="D1210" s="100">
        <v>49</v>
      </c>
      <c r="E1210" s="100">
        <v>490</v>
      </c>
      <c r="F1210" s="100">
        <v>0</v>
      </c>
      <c r="G1210" s="100" t="s">
        <v>1427</v>
      </c>
    </row>
    <row r="1211" spans="2:7">
      <c r="B1211" s="105" t="s">
        <v>2178</v>
      </c>
      <c r="C1211" s="100" t="s">
        <v>1354</v>
      </c>
      <c r="D1211" s="100">
        <v>49</v>
      </c>
      <c r="E1211" s="100">
        <v>490</v>
      </c>
      <c r="F1211" s="100">
        <v>4901</v>
      </c>
      <c r="G1211" s="100" t="s">
        <v>1428</v>
      </c>
    </row>
    <row r="1212" spans="2:7">
      <c r="B1212" s="105" t="s">
        <v>2178</v>
      </c>
      <c r="C1212" s="100" t="s">
        <v>1354</v>
      </c>
      <c r="D1212" s="100">
        <v>49</v>
      </c>
      <c r="E1212" s="100">
        <v>491</v>
      </c>
      <c r="F1212" s="100">
        <v>0</v>
      </c>
      <c r="G1212" s="100" t="s">
        <v>1426</v>
      </c>
    </row>
    <row r="1213" spans="2:7">
      <c r="B1213" s="105" t="s">
        <v>2178</v>
      </c>
      <c r="C1213" s="100" t="s">
        <v>1354</v>
      </c>
      <c r="D1213" s="100">
        <v>49</v>
      </c>
      <c r="E1213" s="100">
        <v>491</v>
      </c>
      <c r="F1213" s="100">
        <v>4911</v>
      </c>
      <c r="G1213" s="100" t="s">
        <v>1426</v>
      </c>
    </row>
    <row r="1214" spans="2:7">
      <c r="B1214" s="105" t="s">
        <v>2178</v>
      </c>
      <c r="C1214" s="100" t="s">
        <v>1429</v>
      </c>
      <c r="D1214" s="100">
        <v>0</v>
      </c>
      <c r="E1214" s="100">
        <v>0</v>
      </c>
      <c r="F1214" s="100">
        <v>0</v>
      </c>
      <c r="G1214" s="100" t="s">
        <v>1430</v>
      </c>
    </row>
    <row r="1215" spans="2:7">
      <c r="B1215" s="105" t="s">
        <v>2175</v>
      </c>
      <c r="C1215" s="100" t="s">
        <v>1429</v>
      </c>
      <c r="D1215" s="100">
        <v>50</v>
      </c>
      <c r="E1215" s="100">
        <v>0</v>
      </c>
      <c r="F1215" s="100">
        <v>0</v>
      </c>
      <c r="G1215" s="100" t="s">
        <v>1431</v>
      </c>
    </row>
    <row r="1216" spans="2:7">
      <c r="B1216" s="105" t="s">
        <v>2175</v>
      </c>
      <c r="C1216" s="100" t="s">
        <v>1429</v>
      </c>
      <c r="D1216" s="100">
        <v>50</v>
      </c>
      <c r="E1216" s="100">
        <v>500</v>
      </c>
      <c r="F1216" s="100">
        <v>0</v>
      </c>
      <c r="G1216" s="100" t="s">
        <v>1936</v>
      </c>
    </row>
    <row r="1217" spans="2:7">
      <c r="B1217" s="105" t="s">
        <v>2175</v>
      </c>
      <c r="C1217" s="100" t="s">
        <v>1429</v>
      </c>
      <c r="D1217" s="100">
        <v>50</v>
      </c>
      <c r="E1217" s="100">
        <v>500</v>
      </c>
      <c r="F1217" s="100">
        <v>5000</v>
      </c>
      <c r="G1217" s="100" t="s">
        <v>388</v>
      </c>
    </row>
    <row r="1218" spans="2:7">
      <c r="B1218" s="105" t="s">
        <v>2175</v>
      </c>
      <c r="C1218" s="100" t="s">
        <v>1429</v>
      </c>
      <c r="D1218" s="100">
        <v>50</v>
      </c>
      <c r="E1218" s="100">
        <v>500</v>
      </c>
      <c r="F1218" s="100">
        <v>5008</v>
      </c>
      <c r="G1218" s="100" t="s">
        <v>1937</v>
      </c>
    </row>
    <row r="1219" spans="2:7">
      <c r="B1219" s="105" t="s">
        <v>2175</v>
      </c>
      <c r="C1219" s="100" t="s">
        <v>1429</v>
      </c>
      <c r="D1219" s="100">
        <v>50</v>
      </c>
      <c r="E1219" s="100">
        <v>500</v>
      </c>
      <c r="F1219" s="100">
        <v>5009</v>
      </c>
      <c r="G1219" s="100" t="s">
        <v>389</v>
      </c>
    </row>
    <row r="1220" spans="2:7">
      <c r="B1220" s="105" t="s">
        <v>2175</v>
      </c>
      <c r="C1220" s="100" t="s">
        <v>1429</v>
      </c>
      <c r="D1220" s="100">
        <v>50</v>
      </c>
      <c r="E1220" s="100">
        <v>501</v>
      </c>
      <c r="F1220" s="100">
        <v>0</v>
      </c>
      <c r="G1220" s="100" t="s">
        <v>1431</v>
      </c>
    </row>
    <row r="1221" spans="2:7">
      <c r="B1221" s="105" t="s">
        <v>2175</v>
      </c>
      <c r="C1221" s="100" t="s">
        <v>1429</v>
      </c>
      <c r="D1221" s="100">
        <v>50</v>
      </c>
      <c r="E1221" s="100">
        <v>501</v>
      </c>
      <c r="F1221" s="100">
        <v>5011</v>
      </c>
      <c r="G1221" s="100" t="s">
        <v>1938</v>
      </c>
    </row>
    <row r="1222" spans="2:7">
      <c r="B1222" s="105" t="s">
        <v>2175</v>
      </c>
      <c r="C1222" s="100" t="s">
        <v>1429</v>
      </c>
      <c r="D1222" s="100">
        <v>50</v>
      </c>
      <c r="E1222" s="100">
        <v>501</v>
      </c>
      <c r="F1222" s="100">
        <v>5019</v>
      </c>
      <c r="G1222" s="100" t="s">
        <v>1939</v>
      </c>
    </row>
    <row r="1223" spans="2:7">
      <c r="B1223" s="105" t="s">
        <v>2175</v>
      </c>
      <c r="C1223" s="100" t="s">
        <v>1429</v>
      </c>
      <c r="D1223" s="100">
        <v>51</v>
      </c>
      <c r="E1223" s="100">
        <v>0</v>
      </c>
      <c r="F1223" s="100">
        <v>0</v>
      </c>
      <c r="G1223" s="100" t="s">
        <v>1432</v>
      </c>
    </row>
    <row r="1224" spans="2:7">
      <c r="B1224" s="105" t="s">
        <v>2175</v>
      </c>
      <c r="C1224" s="100" t="s">
        <v>1429</v>
      </c>
      <c r="D1224" s="100">
        <v>51</v>
      </c>
      <c r="E1224" s="100">
        <v>510</v>
      </c>
      <c r="F1224" s="100">
        <v>0</v>
      </c>
      <c r="G1224" s="100" t="s">
        <v>1940</v>
      </c>
    </row>
    <row r="1225" spans="2:7">
      <c r="B1225" s="105" t="s">
        <v>2175</v>
      </c>
      <c r="C1225" s="100" t="s">
        <v>1429</v>
      </c>
      <c r="D1225" s="100">
        <v>51</v>
      </c>
      <c r="E1225" s="100">
        <v>510</v>
      </c>
      <c r="F1225" s="100">
        <v>5100</v>
      </c>
      <c r="G1225" s="100" t="s">
        <v>388</v>
      </c>
    </row>
    <row r="1226" spans="2:7">
      <c r="B1226" s="105" t="s">
        <v>2175</v>
      </c>
      <c r="C1226" s="100" t="s">
        <v>1429</v>
      </c>
      <c r="D1226" s="100">
        <v>51</v>
      </c>
      <c r="E1226" s="100">
        <v>510</v>
      </c>
      <c r="F1226" s="100">
        <v>5108</v>
      </c>
      <c r="G1226" s="100" t="s">
        <v>1937</v>
      </c>
    </row>
    <row r="1227" spans="2:7">
      <c r="B1227" s="105" t="s">
        <v>2175</v>
      </c>
      <c r="C1227" s="100" t="s">
        <v>1429</v>
      </c>
      <c r="D1227" s="100">
        <v>51</v>
      </c>
      <c r="E1227" s="100">
        <v>510</v>
      </c>
      <c r="F1227" s="100">
        <v>5109</v>
      </c>
      <c r="G1227" s="100" t="s">
        <v>389</v>
      </c>
    </row>
    <row r="1228" spans="2:7">
      <c r="B1228" s="105" t="s">
        <v>2175</v>
      </c>
      <c r="C1228" s="100" t="s">
        <v>1429</v>
      </c>
      <c r="D1228" s="100">
        <v>51</v>
      </c>
      <c r="E1228" s="100">
        <v>511</v>
      </c>
      <c r="F1228" s="100">
        <v>0</v>
      </c>
      <c r="G1228" s="100" t="s">
        <v>1941</v>
      </c>
    </row>
    <row r="1229" spans="2:7">
      <c r="B1229" s="105" t="s">
        <v>2175</v>
      </c>
      <c r="C1229" s="100" t="s">
        <v>1429</v>
      </c>
      <c r="D1229" s="100">
        <v>51</v>
      </c>
      <c r="E1229" s="100">
        <v>511</v>
      </c>
      <c r="F1229" s="100">
        <v>5111</v>
      </c>
      <c r="G1229" s="100" t="s">
        <v>1942</v>
      </c>
    </row>
    <row r="1230" spans="2:7">
      <c r="B1230" s="105" t="s">
        <v>2175</v>
      </c>
      <c r="C1230" s="100" t="s">
        <v>1429</v>
      </c>
      <c r="D1230" s="100">
        <v>51</v>
      </c>
      <c r="E1230" s="100">
        <v>511</v>
      </c>
      <c r="F1230" s="100">
        <v>5112</v>
      </c>
      <c r="G1230" s="100" t="s">
        <v>1943</v>
      </c>
    </row>
    <row r="1231" spans="2:7">
      <c r="B1231" s="105" t="s">
        <v>2175</v>
      </c>
      <c r="C1231" s="100" t="s">
        <v>1429</v>
      </c>
      <c r="D1231" s="100">
        <v>51</v>
      </c>
      <c r="E1231" s="100">
        <v>511</v>
      </c>
      <c r="F1231" s="100">
        <v>5113</v>
      </c>
      <c r="G1231" s="100" t="s">
        <v>1944</v>
      </c>
    </row>
    <row r="1232" spans="2:7">
      <c r="B1232" s="105" t="s">
        <v>2175</v>
      </c>
      <c r="C1232" s="100" t="s">
        <v>1429</v>
      </c>
      <c r="D1232" s="100">
        <v>51</v>
      </c>
      <c r="E1232" s="100">
        <v>512</v>
      </c>
      <c r="F1232" s="100">
        <v>0</v>
      </c>
      <c r="G1232" s="100" t="s">
        <v>1945</v>
      </c>
    </row>
    <row r="1233" spans="2:7">
      <c r="B1233" s="105" t="s">
        <v>2175</v>
      </c>
      <c r="C1233" s="100" t="s">
        <v>1429</v>
      </c>
      <c r="D1233" s="100">
        <v>51</v>
      </c>
      <c r="E1233" s="100">
        <v>512</v>
      </c>
      <c r="F1233" s="100">
        <v>5121</v>
      </c>
      <c r="G1233" s="100" t="s">
        <v>1946</v>
      </c>
    </row>
    <row r="1234" spans="2:7">
      <c r="B1234" s="105" t="s">
        <v>2175</v>
      </c>
      <c r="C1234" s="100" t="s">
        <v>1429</v>
      </c>
      <c r="D1234" s="100">
        <v>51</v>
      </c>
      <c r="E1234" s="100">
        <v>512</v>
      </c>
      <c r="F1234" s="100">
        <v>5122</v>
      </c>
      <c r="G1234" s="100" t="s">
        <v>1947</v>
      </c>
    </row>
    <row r="1235" spans="2:7">
      <c r="B1235" s="105" t="s">
        <v>2175</v>
      </c>
      <c r="C1235" s="100" t="s">
        <v>1429</v>
      </c>
      <c r="D1235" s="100">
        <v>51</v>
      </c>
      <c r="E1235" s="100">
        <v>512</v>
      </c>
      <c r="F1235" s="100">
        <v>5123</v>
      </c>
      <c r="G1235" s="100" t="s">
        <v>1948</v>
      </c>
    </row>
    <row r="1236" spans="2:7">
      <c r="B1236" s="105" t="s">
        <v>2175</v>
      </c>
      <c r="C1236" s="100" t="s">
        <v>1429</v>
      </c>
      <c r="D1236" s="100">
        <v>51</v>
      </c>
      <c r="E1236" s="100">
        <v>512</v>
      </c>
      <c r="F1236" s="100">
        <v>5129</v>
      </c>
      <c r="G1236" s="100" t="s">
        <v>1949</v>
      </c>
    </row>
    <row r="1237" spans="2:7">
      <c r="B1237" s="105" t="s">
        <v>2175</v>
      </c>
      <c r="C1237" s="100" t="s">
        <v>1429</v>
      </c>
      <c r="D1237" s="100">
        <v>51</v>
      </c>
      <c r="E1237" s="100">
        <v>513</v>
      </c>
      <c r="F1237" s="100">
        <v>0</v>
      </c>
      <c r="G1237" s="100" t="s">
        <v>1950</v>
      </c>
    </row>
    <row r="1238" spans="2:7">
      <c r="B1238" s="105" t="s">
        <v>2175</v>
      </c>
      <c r="C1238" s="100" t="s">
        <v>1429</v>
      </c>
      <c r="D1238" s="100">
        <v>51</v>
      </c>
      <c r="E1238" s="100">
        <v>513</v>
      </c>
      <c r="F1238" s="100">
        <v>5131</v>
      </c>
      <c r="G1238" s="100" t="s">
        <v>1951</v>
      </c>
    </row>
    <row r="1239" spans="2:7">
      <c r="B1239" s="105" t="s">
        <v>2175</v>
      </c>
      <c r="C1239" s="100" t="s">
        <v>1429</v>
      </c>
      <c r="D1239" s="100">
        <v>51</v>
      </c>
      <c r="E1239" s="100">
        <v>513</v>
      </c>
      <c r="F1239" s="100">
        <v>5132</v>
      </c>
      <c r="G1239" s="100" t="s">
        <v>1952</v>
      </c>
    </row>
    <row r="1240" spans="2:7">
      <c r="B1240" s="105" t="s">
        <v>2175</v>
      </c>
      <c r="C1240" s="100" t="s">
        <v>1429</v>
      </c>
      <c r="D1240" s="100">
        <v>51</v>
      </c>
      <c r="E1240" s="100">
        <v>513</v>
      </c>
      <c r="F1240" s="100">
        <v>5133</v>
      </c>
      <c r="G1240" s="100" t="s">
        <v>1953</v>
      </c>
    </row>
    <row r="1241" spans="2:7">
      <c r="B1241" s="105" t="s">
        <v>2175</v>
      </c>
      <c r="C1241" s="100" t="s">
        <v>1429</v>
      </c>
      <c r="D1241" s="100">
        <v>51</v>
      </c>
      <c r="E1241" s="100">
        <v>513</v>
      </c>
      <c r="F1241" s="100">
        <v>5139</v>
      </c>
      <c r="G1241" s="100" t="s">
        <v>1954</v>
      </c>
    </row>
    <row r="1242" spans="2:7">
      <c r="B1242" s="105" t="s">
        <v>2175</v>
      </c>
      <c r="C1242" s="100" t="s">
        <v>1429</v>
      </c>
      <c r="D1242" s="100">
        <v>52</v>
      </c>
      <c r="E1242" s="100">
        <v>0</v>
      </c>
      <c r="F1242" s="100">
        <v>0</v>
      </c>
      <c r="G1242" s="100" t="s">
        <v>1433</v>
      </c>
    </row>
    <row r="1243" spans="2:7">
      <c r="B1243" s="105" t="s">
        <v>2175</v>
      </c>
      <c r="C1243" s="100" t="s">
        <v>1429</v>
      </c>
      <c r="D1243" s="100">
        <v>52</v>
      </c>
      <c r="E1243" s="100">
        <v>520</v>
      </c>
      <c r="F1243" s="100">
        <v>0</v>
      </c>
      <c r="G1243" s="100" t="s">
        <v>1955</v>
      </c>
    </row>
    <row r="1244" spans="2:7">
      <c r="B1244" s="105" t="s">
        <v>2175</v>
      </c>
      <c r="C1244" s="100" t="s">
        <v>1429</v>
      </c>
      <c r="D1244" s="100">
        <v>52</v>
      </c>
      <c r="E1244" s="100">
        <v>520</v>
      </c>
      <c r="F1244" s="100">
        <v>5200</v>
      </c>
      <c r="G1244" s="100" t="s">
        <v>388</v>
      </c>
    </row>
    <row r="1245" spans="2:7">
      <c r="B1245" s="105" t="s">
        <v>2175</v>
      </c>
      <c r="C1245" s="100" t="s">
        <v>1429</v>
      </c>
      <c r="D1245" s="100">
        <v>52</v>
      </c>
      <c r="E1245" s="100">
        <v>520</v>
      </c>
      <c r="F1245" s="100">
        <v>5208</v>
      </c>
      <c r="G1245" s="100" t="s">
        <v>1937</v>
      </c>
    </row>
    <row r="1246" spans="2:7">
      <c r="B1246" s="105" t="s">
        <v>2175</v>
      </c>
      <c r="C1246" s="100" t="s">
        <v>1429</v>
      </c>
      <c r="D1246" s="100">
        <v>52</v>
      </c>
      <c r="E1246" s="100">
        <v>520</v>
      </c>
      <c r="F1246" s="100">
        <v>5209</v>
      </c>
      <c r="G1246" s="100" t="s">
        <v>389</v>
      </c>
    </row>
    <row r="1247" spans="2:7">
      <c r="B1247" s="105" t="s">
        <v>2175</v>
      </c>
      <c r="C1247" s="100" t="s">
        <v>1429</v>
      </c>
      <c r="D1247" s="100">
        <v>52</v>
      </c>
      <c r="E1247" s="100">
        <v>521</v>
      </c>
      <c r="F1247" s="100">
        <v>0</v>
      </c>
      <c r="G1247" s="100" t="s">
        <v>1956</v>
      </c>
    </row>
    <row r="1248" spans="2:7">
      <c r="B1248" s="105" t="s">
        <v>2175</v>
      </c>
      <c r="C1248" s="100" t="s">
        <v>1429</v>
      </c>
      <c r="D1248" s="100">
        <v>52</v>
      </c>
      <c r="E1248" s="100">
        <v>521</v>
      </c>
      <c r="F1248" s="100">
        <v>5211</v>
      </c>
      <c r="G1248" s="100" t="s">
        <v>1957</v>
      </c>
    </row>
    <row r="1249" spans="2:7">
      <c r="B1249" s="105" t="s">
        <v>2175</v>
      </c>
      <c r="C1249" s="100" t="s">
        <v>1429</v>
      </c>
      <c r="D1249" s="100">
        <v>52</v>
      </c>
      <c r="E1249" s="100">
        <v>521</v>
      </c>
      <c r="F1249" s="100">
        <v>5212</v>
      </c>
      <c r="G1249" s="100" t="s">
        <v>1958</v>
      </c>
    </row>
    <row r="1250" spans="2:7">
      <c r="B1250" s="105" t="s">
        <v>2175</v>
      </c>
      <c r="C1250" s="100" t="s">
        <v>1429</v>
      </c>
      <c r="D1250" s="100">
        <v>52</v>
      </c>
      <c r="E1250" s="100">
        <v>521</v>
      </c>
      <c r="F1250" s="100">
        <v>5213</v>
      </c>
      <c r="G1250" s="100" t="s">
        <v>1959</v>
      </c>
    </row>
    <row r="1251" spans="2:7">
      <c r="B1251" s="105" t="s">
        <v>2175</v>
      </c>
      <c r="C1251" s="100" t="s">
        <v>1429</v>
      </c>
      <c r="D1251" s="100">
        <v>52</v>
      </c>
      <c r="E1251" s="100">
        <v>521</v>
      </c>
      <c r="F1251" s="100">
        <v>5214</v>
      </c>
      <c r="G1251" s="100" t="s">
        <v>1960</v>
      </c>
    </row>
    <row r="1252" spans="2:7">
      <c r="B1252" s="105" t="s">
        <v>2175</v>
      </c>
      <c r="C1252" s="100" t="s">
        <v>1429</v>
      </c>
      <c r="D1252" s="100">
        <v>52</v>
      </c>
      <c r="E1252" s="100">
        <v>521</v>
      </c>
      <c r="F1252" s="100">
        <v>5215</v>
      </c>
      <c r="G1252" s="100" t="s">
        <v>1961</v>
      </c>
    </row>
    <row r="1253" spans="2:7">
      <c r="B1253" s="105" t="s">
        <v>2175</v>
      </c>
      <c r="C1253" s="100" t="s">
        <v>1429</v>
      </c>
      <c r="D1253" s="100">
        <v>52</v>
      </c>
      <c r="E1253" s="100">
        <v>521</v>
      </c>
      <c r="F1253" s="100">
        <v>5216</v>
      </c>
      <c r="G1253" s="100" t="s">
        <v>1962</v>
      </c>
    </row>
    <row r="1254" spans="2:7">
      <c r="B1254" s="105" t="s">
        <v>2175</v>
      </c>
      <c r="C1254" s="100" t="s">
        <v>1429</v>
      </c>
      <c r="D1254" s="100">
        <v>52</v>
      </c>
      <c r="E1254" s="100">
        <v>521</v>
      </c>
      <c r="F1254" s="100">
        <v>5219</v>
      </c>
      <c r="G1254" s="100" t="s">
        <v>1963</v>
      </c>
    </row>
    <row r="1255" spans="2:7">
      <c r="B1255" s="105" t="s">
        <v>2175</v>
      </c>
      <c r="C1255" s="100" t="s">
        <v>1429</v>
      </c>
      <c r="D1255" s="100">
        <v>52</v>
      </c>
      <c r="E1255" s="100">
        <v>522</v>
      </c>
      <c r="F1255" s="100">
        <v>0</v>
      </c>
      <c r="G1255" s="100" t="s">
        <v>1964</v>
      </c>
    </row>
    <row r="1256" spans="2:7">
      <c r="B1256" s="105" t="s">
        <v>2175</v>
      </c>
      <c r="C1256" s="100" t="s">
        <v>1429</v>
      </c>
      <c r="D1256" s="100">
        <v>52</v>
      </c>
      <c r="E1256" s="100">
        <v>522</v>
      </c>
      <c r="F1256" s="100">
        <v>5221</v>
      </c>
      <c r="G1256" s="100" t="s">
        <v>1965</v>
      </c>
    </row>
    <row r="1257" spans="2:7">
      <c r="B1257" s="105" t="s">
        <v>2175</v>
      </c>
      <c r="C1257" s="100" t="s">
        <v>1429</v>
      </c>
      <c r="D1257" s="100">
        <v>52</v>
      </c>
      <c r="E1257" s="100">
        <v>522</v>
      </c>
      <c r="F1257" s="100">
        <v>5222</v>
      </c>
      <c r="G1257" s="100" t="s">
        <v>1966</v>
      </c>
    </row>
    <row r="1258" spans="2:7">
      <c r="B1258" s="105" t="s">
        <v>2175</v>
      </c>
      <c r="C1258" s="100" t="s">
        <v>1429</v>
      </c>
      <c r="D1258" s="100">
        <v>52</v>
      </c>
      <c r="E1258" s="100">
        <v>522</v>
      </c>
      <c r="F1258" s="100">
        <v>5223</v>
      </c>
      <c r="G1258" s="100" t="s">
        <v>1967</v>
      </c>
    </row>
    <row r="1259" spans="2:7">
      <c r="B1259" s="105" t="s">
        <v>2175</v>
      </c>
      <c r="C1259" s="100" t="s">
        <v>1429</v>
      </c>
      <c r="D1259" s="100">
        <v>52</v>
      </c>
      <c r="E1259" s="100">
        <v>522</v>
      </c>
      <c r="F1259" s="100">
        <v>5224</v>
      </c>
      <c r="G1259" s="100" t="s">
        <v>1968</v>
      </c>
    </row>
    <row r="1260" spans="2:7">
      <c r="B1260" s="105" t="s">
        <v>2175</v>
      </c>
      <c r="C1260" s="100" t="s">
        <v>1429</v>
      </c>
      <c r="D1260" s="100">
        <v>52</v>
      </c>
      <c r="E1260" s="100">
        <v>522</v>
      </c>
      <c r="F1260" s="100">
        <v>5225</v>
      </c>
      <c r="G1260" s="100" t="s">
        <v>1969</v>
      </c>
    </row>
    <row r="1261" spans="2:7">
      <c r="B1261" s="105" t="s">
        <v>2175</v>
      </c>
      <c r="C1261" s="100" t="s">
        <v>1429</v>
      </c>
      <c r="D1261" s="100">
        <v>52</v>
      </c>
      <c r="E1261" s="100">
        <v>522</v>
      </c>
      <c r="F1261" s="100">
        <v>5226</v>
      </c>
      <c r="G1261" s="100" t="s">
        <v>1970</v>
      </c>
    </row>
    <row r="1262" spans="2:7">
      <c r="B1262" s="105" t="s">
        <v>2175</v>
      </c>
      <c r="C1262" s="100" t="s">
        <v>1429</v>
      </c>
      <c r="D1262" s="100">
        <v>52</v>
      </c>
      <c r="E1262" s="100">
        <v>522</v>
      </c>
      <c r="F1262" s="100">
        <v>5227</v>
      </c>
      <c r="G1262" s="100" t="s">
        <v>1971</v>
      </c>
    </row>
    <row r="1263" spans="2:7">
      <c r="B1263" s="105" t="s">
        <v>2175</v>
      </c>
      <c r="C1263" s="100" t="s">
        <v>1429</v>
      </c>
      <c r="D1263" s="100">
        <v>52</v>
      </c>
      <c r="E1263" s="100">
        <v>522</v>
      </c>
      <c r="F1263" s="100">
        <v>5229</v>
      </c>
      <c r="G1263" s="100" t="s">
        <v>1972</v>
      </c>
    </row>
    <row r="1264" spans="2:7">
      <c r="B1264" s="105" t="s">
        <v>2175</v>
      </c>
      <c r="C1264" s="100" t="s">
        <v>1429</v>
      </c>
      <c r="D1264" s="100">
        <v>53</v>
      </c>
      <c r="E1264" s="100">
        <v>0</v>
      </c>
      <c r="F1264" s="100">
        <v>0</v>
      </c>
      <c r="G1264" s="100" t="s">
        <v>1434</v>
      </c>
    </row>
    <row r="1265" spans="2:7">
      <c r="B1265" s="105" t="s">
        <v>2175</v>
      </c>
      <c r="C1265" s="100" t="s">
        <v>1429</v>
      </c>
      <c r="D1265" s="100">
        <v>53</v>
      </c>
      <c r="E1265" s="100">
        <v>530</v>
      </c>
      <c r="F1265" s="100">
        <v>0</v>
      </c>
      <c r="G1265" s="100" t="s">
        <v>1973</v>
      </c>
    </row>
    <row r="1266" spans="2:7">
      <c r="B1266" s="105" t="s">
        <v>2175</v>
      </c>
      <c r="C1266" s="100" t="s">
        <v>1429</v>
      </c>
      <c r="D1266" s="100">
        <v>53</v>
      </c>
      <c r="E1266" s="100">
        <v>530</v>
      </c>
      <c r="F1266" s="100">
        <v>5300</v>
      </c>
      <c r="G1266" s="100" t="s">
        <v>388</v>
      </c>
    </row>
    <row r="1267" spans="2:7">
      <c r="B1267" s="105" t="s">
        <v>2175</v>
      </c>
      <c r="C1267" s="100" t="s">
        <v>1429</v>
      </c>
      <c r="D1267" s="100">
        <v>53</v>
      </c>
      <c r="E1267" s="100">
        <v>530</v>
      </c>
      <c r="F1267" s="100">
        <v>5308</v>
      </c>
      <c r="G1267" s="100" t="s">
        <v>1937</v>
      </c>
    </row>
    <row r="1268" spans="2:7">
      <c r="B1268" s="105" t="s">
        <v>2175</v>
      </c>
      <c r="C1268" s="100" t="s">
        <v>1429</v>
      </c>
      <c r="D1268" s="100">
        <v>53</v>
      </c>
      <c r="E1268" s="100">
        <v>530</v>
      </c>
      <c r="F1268" s="100">
        <v>5309</v>
      </c>
      <c r="G1268" s="100" t="s">
        <v>389</v>
      </c>
    </row>
    <row r="1269" spans="2:7">
      <c r="B1269" s="105" t="s">
        <v>2175</v>
      </c>
      <c r="C1269" s="100" t="s">
        <v>1429</v>
      </c>
      <c r="D1269" s="100">
        <v>53</v>
      </c>
      <c r="E1269" s="100">
        <v>531</v>
      </c>
      <c r="F1269" s="100">
        <v>0</v>
      </c>
      <c r="G1269" s="100" t="s">
        <v>1974</v>
      </c>
    </row>
    <row r="1270" spans="2:7">
      <c r="B1270" s="105" t="s">
        <v>2175</v>
      </c>
      <c r="C1270" s="100" t="s">
        <v>1429</v>
      </c>
      <c r="D1270" s="100">
        <v>53</v>
      </c>
      <c r="E1270" s="100">
        <v>531</v>
      </c>
      <c r="F1270" s="100">
        <v>5311</v>
      </c>
      <c r="G1270" s="100" t="s">
        <v>1975</v>
      </c>
    </row>
    <row r="1271" spans="2:7">
      <c r="B1271" s="105" t="s">
        <v>2175</v>
      </c>
      <c r="C1271" s="100" t="s">
        <v>1429</v>
      </c>
      <c r="D1271" s="100">
        <v>53</v>
      </c>
      <c r="E1271" s="100">
        <v>531</v>
      </c>
      <c r="F1271" s="100">
        <v>5312</v>
      </c>
      <c r="G1271" s="100" t="s">
        <v>1976</v>
      </c>
    </row>
    <row r="1272" spans="2:7">
      <c r="B1272" s="105" t="s">
        <v>2175</v>
      </c>
      <c r="C1272" s="100" t="s">
        <v>1429</v>
      </c>
      <c r="D1272" s="100">
        <v>53</v>
      </c>
      <c r="E1272" s="100">
        <v>531</v>
      </c>
      <c r="F1272" s="100">
        <v>5313</v>
      </c>
      <c r="G1272" s="100" t="s">
        <v>1977</v>
      </c>
    </row>
    <row r="1273" spans="2:7">
      <c r="B1273" s="105" t="s">
        <v>2175</v>
      </c>
      <c r="C1273" s="100" t="s">
        <v>1429</v>
      </c>
      <c r="D1273" s="100">
        <v>53</v>
      </c>
      <c r="E1273" s="100">
        <v>531</v>
      </c>
      <c r="F1273" s="100">
        <v>5314</v>
      </c>
      <c r="G1273" s="100" t="s">
        <v>1978</v>
      </c>
    </row>
    <row r="1274" spans="2:7">
      <c r="B1274" s="105" t="s">
        <v>2175</v>
      </c>
      <c r="C1274" s="100" t="s">
        <v>1429</v>
      </c>
      <c r="D1274" s="100">
        <v>53</v>
      </c>
      <c r="E1274" s="100">
        <v>531</v>
      </c>
      <c r="F1274" s="100">
        <v>5319</v>
      </c>
      <c r="G1274" s="100" t="s">
        <v>1979</v>
      </c>
    </row>
    <row r="1275" spans="2:7">
      <c r="B1275" s="105" t="s">
        <v>2175</v>
      </c>
      <c r="C1275" s="100" t="s">
        <v>1429</v>
      </c>
      <c r="D1275" s="100">
        <v>53</v>
      </c>
      <c r="E1275" s="100">
        <v>532</v>
      </c>
      <c r="F1275" s="100">
        <v>0</v>
      </c>
      <c r="G1275" s="100" t="s">
        <v>1980</v>
      </c>
    </row>
    <row r="1276" spans="2:7">
      <c r="B1276" s="105" t="s">
        <v>2175</v>
      </c>
      <c r="C1276" s="100" t="s">
        <v>1429</v>
      </c>
      <c r="D1276" s="100">
        <v>53</v>
      </c>
      <c r="E1276" s="100">
        <v>532</v>
      </c>
      <c r="F1276" s="100">
        <v>5321</v>
      </c>
      <c r="G1276" s="100" t="s">
        <v>1981</v>
      </c>
    </row>
    <row r="1277" spans="2:7">
      <c r="B1277" s="105" t="s">
        <v>2175</v>
      </c>
      <c r="C1277" s="100" t="s">
        <v>1429</v>
      </c>
      <c r="D1277" s="100">
        <v>53</v>
      </c>
      <c r="E1277" s="100">
        <v>532</v>
      </c>
      <c r="F1277" s="100">
        <v>5322</v>
      </c>
      <c r="G1277" s="100" t="s">
        <v>1982</v>
      </c>
    </row>
    <row r="1278" spans="2:7">
      <c r="B1278" s="105" t="s">
        <v>2175</v>
      </c>
      <c r="C1278" s="100" t="s">
        <v>1429</v>
      </c>
      <c r="D1278" s="100">
        <v>53</v>
      </c>
      <c r="E1278" s="100">
        <v>532</v>
      </c>
      <c r="F1278" s="100">
        <v>5329</v>
      </c>
      <c r="G1278" s="100" t="s">
        <v>1983</v>
      </c>
    </row>
    <row r="1279" spans="2:7">
      <c r="B1279" s="105" t="s">
        <v>2175</v>
      </c>
      <c r="C1279" s="100" t="s">
        <v>1429</v>
      </c>
      <c r="D1279" s="100">
        <v>53</v>
      </c>
      <c r="E1279" s="100">
        <v>533</v>
      </c>
      <c r="F1279" s="100">
        <v>0</v>
      </c>
      <c r="G1279" s="100" t="s">
        <v>1984</v>
      </c>
    </row>
    <row r="1280" spans="2:7">
      <c r="B1280" s="105" t="s">
        <v>2175</v>
      </c>
      <c r="C1280" s="100" t="s">
        <v>1429</v>
      </c>
      <c r="D1280" s="100">
        <v>53</v>
      </c>
      <c r="E1280" s="100">
        <v>533</v>
      </c>
      <c r="F1280" s="100">
        <v>5331</v>
      </c>
      <c r="G1280" s="100" t="s">
        <v>1985</v>
      </c>
    </row>
    <row r="1281" spans="2:7">
      <c r="B1281" s="105" t="s">
        <v>2175</v>
      </c>
      <c r="C1281" s="100" t="s">
        <v>1429</v>
      </c>
      <c r="D1281" s="100">
        <v>53</v>
      </c>
      <c r="E1281" s="100">
        <v>533</v>
      </c>
      <c r="F1281" s="100">
        <v>5332</v>
      </c>
      <c r="G1281" s="100" t="s">
        <v>1986</v>
      </c>
    </row>
    <row r="1282" spans="2:7">
      <c r="B1282" s="105" t="s">
        <v>2175</v>
      </c>
      <c r="C1282" s="100" t="s">
        <v>1429</v>
      </c>
      <c r="D1282" s="100">
        <v>53</v>
      </c>
      <c r="E1282" s="100">
        <v>534</v>
      </c>
      <c r="F1282" s="100">
        <v>0</v>
      </c>
      <c r="G1282" s="100" t="s">
        <v>1987</v>
      </c>
    </row>
    <row r="1283" spans="2:7">
      <c r="B1283" s="105" t="s">
        <v>2175</v>
      </c>
      <c r="C1283" s="100" t="s">
        <v>1429</v>
      </c>
      <c r="D1283" s="100">
        <v>53</v>
      </c>
      <c r="E1283" s="100">
        <v>534</v>
      </c>
      <c r="F1283" s="100">
        <v>5341</v>
      </c>
      <c r="G1283" s="100" t="s">
        <v>1988</v>
      </c>
    </row>
    <row r="1284" spans="2:7">
      <c r="B1284" s="105" t="s">
        <v>2175</v>
      </c>
      <c r="C1284" s="100" t="s">
        <v>1429</v>
      </c>
      <c r="D1284" s="100">
        <v>53</v>
      </c>
      <c r="E1284" s="100">
        <v>534</v>
      </c>
      <c r="F1284" s="100">
        <v>5342</v>
      </c>
      <c r="G1284" s="100" t="s">
        <v>1989</v>
      </c>
    </row>
    <row r="1285" spans="2:7">
      <c r="B1285" s="105" t="s">
        <v>2175</v>
      </c>
      <c r="C1285" s="100" t="s">
        <v>1429</v>
      </c>
      <c r="D1285" s="100">
        <v>53</v>
      </c>
      <c r="E1285" s="100">
        <v>534</v>
      </c>
      <c r="F1285" s="100">
        <v>5349</v>
      </c>
      <c r="G1285" s="100" t="s">
        <v>1990</v>
      </c>
    </row>
    <row r="1286" spans="2:7">
      <c r="B1286" s="105" t="s">
        <v>2175</v>
      </c>
      <c r="C1286" s="100" t="s">
        <v>1429</v>
      </c>
      <c r="D1286" s="100">
        <v>53</v>
      </c>
      <c r="E1286" s="100">
        <v>535</v>
      </c>
      <c r="F1286" s="100">
        <v>0</v>
      </c>
      <c r="G1286" s="100" t="s">
        <v>1991</v>
      </c>
    </row>
    <row r="1287" spans="2:7">
      <c r="B1287" s="105" t="s">
        <v>2175</v>
      </c>
      <c r="C1287" s="100" t="s">
        <v>1429</v>
      </c>
      <c r="D1287" s="100">
        <v>53</v>
      </c>
      <c r="E1287" s="100">
        <v>535</v>
      </c>
      <c r="F1287" s="100">
        <v>5351</v>
      </c>
      <c r="G1287" s="100" t="s">
        <v>1992</v>
      </c>
    </row>
    <row r="1288" spans="2:7">
      <c r="B1288" s="105" t="s">
        <v>2175</v>
      </c>
      <c r="C1288" s="100" t="s">
        <v>1429</v>
      </c>
      <c r="D1288" s="100">
        <v>53</v>
      </c>
      <c r="E1288" s="100">
        <v>535</v>
      </c>
      <c r="F1288" s="100">
        <v>5352</v>
      </c>
      <c r="G1288" s="100" t="s">
        <v>1993</v>
      </c>
    </row>
    <row r="1289" spans="2:7">
      <c r="B1289" s="105" t="s">
        <v>2175</v>
      </c>
      <c r="C1289" s="100" t="s">
        <v>1429</v>
      </c>
      <c r="D1289" s="100">
        <v>53</v>
      </c>
      <c r="E1289" s="100">
        <v>536</v>
      </c>
      <c r="F1289" s="100">
        <v>0</v>
      </c>
      <c r="G1289" s="100" t="s">
        <v>1994</v>
      </c>
    </row>
    <row r="1290" spans="2:7">
      <c r="B1290" s="105" t="s">
        <v>2175</v>
      </c>
      <c r="C1290" s="100" t="s">
        <v>1429</v>
      </c>
      <c r="D1290" s="100">
        <v>53</v>
      </c>
      <c r="E1290" s="100">
        <v>536</v>
      </c>
      <c r="F1290" s="100">
        <v>5361</v>
      </c>
      <c r="G1290" s="100" t="s">
        <v>1995</v>
      </c>
    </row>
    <row r="1291" spans="2:7">
      <c r="B1291" s="105" t="s">
        <v>2175</v>
      </c>
      <c r="C1291" s="100" t="s">
        <v>1429</v>
      </c>
      <c r="D1291" s="100">
        <v>53</v>
      </c>
      <c r="E1291" s="100">
        <v>536</v>
      </c>
      <c r="F1291" s="100">
        <v>5362</v>
      </c>
      <c r="G1291" s="100" t="s">
        <v>1996</v>
      </c>
    </row>
    <row r="1292" spans="2:7">
      <c r="B1292" s="105" t="s">
        <v>2175</v>
      </c>
      <c r="C1292" s="100" t="s">
        <v>1429</v>
      </c>
      <c r="D1292" s="100">
        <v>53</v>
      </c>
      <c r="E1292" s="100">
        <v>536</v>
      </c>
      <c r="F1292" s="100">
        <v>5363</v>
      </c>
      <c r="G1292" s="100" t="s">
        <v>1997</v>
      </c>
    </row>
    <row r="1293" spans="2:7">
      <c r="B1293" s="105" t="s">
        <v>2175</v>
      </c>
      <c r="C1293" s="100" t="s">
        <v>1429</v>
      </c>
      <c r="D1293" s="100">
        <v>53</v>
      </c>
      <c r="E1293" s="100">
        <v>536</v>
      </c>
      <c r="F1293" s="100">
        <v>5364</v>
      </c>
      <c r="G1293" s="100" t="s">
        <v>1998</v>
      </c>
    </row>
    <row r="1294" spans="2:7">
      <c r="B1294" s="105" t="s">
        <v>2175</v>
      </c>
      <c r="C1294" s="100" t="s">
        <v>1429</v>
      </c>
      <c r="D1294" s="100">
        <v>53</v>
      </c>
      <c r="E1294" s="100">
        <v>536</v>
      </c>
      <c r="F1294" s="100">
        <v>5369</v>
      </c>
      <c r="G1294" s="100" t="s">
        <v>1999</v>
      </c>
    </row>
    <row r="1295" spans="2:7">
      <c r="B1295" s="105" t="s">
        <v>2175</v>
      </c>
      <c r="C1295" s="100" t="s">
        <v>1429</v>
      </c>
      <c r="D1295" s="100">
        <v>54</v>
      </c>
      <c r="E1295" s="100">
        <v>0</v>
      </c>
      <c r="F1295" s="100">
        <v>0</v>
      </c>
      <c r="G1295" s="100" t="s">
        <v>1435</v>
      </c>
    </row>
    <row r="1296" spans="2:7">
      <c r="B1296" s="105" t="s">
        <v>2175</v>
      </c>
      <c r="C1296" s="100" t="s">
        <v>1429</v>
      </c>
      <c r="D1296" s="100">
        <v>54</v>
      </c>
      <c r="E1296" s="100">
        <v>540</v>
      </c>
      <c r="F1296" s="100">
        <v>0</v>
      </c>
      <c r="G1296" s="100" t="s">
        <v>2000</v>
      </c>
    </row>
    <row r="1297" spans="2:7">
      <c r="B1297" s="105" t="s">
        <v>2175</v>
      </c>
      <c r="C1297" s="100" t="s">
        <v>1429</v>
      </c>
      <c r="D1297" s="100">
        <v>54</v>
      </c>
      <c r="E1297" s="100">
        <v>540</v>
      </c>
      <c r="F1297" s="100">
        <v>5400</v>
      </c>
      <c r="G1297" s="100" t="s">
        <v>388</v>
      </c>
    </row>
    <row r="1298" spans="2:7">
      <c r="B1298" s="105" t="s">
        <v>2175</v>
      </c>
      <c r="C1298" s="100" t="s">
        <v>1429</v>
      </c>
      <c r="D1298" s="100">
        <v>54</v>
      </c>
      <c r="E1298" s="100">
        <v>540</v>
      </c>
      <c r="F1298" s="100">
        <v>5408</v>
      </c>
      <c r="G1298" s="100" t="s">
        <v>1937</v>
      </c>
    </row>
    <row r="1299" spans="2:7">
      <c r="B1299" s="105" t="s">
        <v>2175</v>
      </c>
      <c r="C1299" s="100" t="s">
        <v>1429</v>
      </c>
      <c r="D1299" s="100">
        <v>54</v>
      </c>
      <c r="E1299" s="100">
        <v>540</v>
      </c>
      <c r="F1299" s="100">
        <v>5409</v>
      </c>
      <c r="G1299" s="100" t="s">
        <v>389</v>
      </c>
    </row>
    <row r="1300" spans="2:7">
      <c r="B1300" s="105" t="s">
        <v>2175</v>
      </c>
      <c r="C1300" s="100" t="s">
        <v>1429</v>
      </c>
      <c r="D1300" s="100">
        <v>54</v>
      </c>
      <c r="E1300" s="100">
        <v>541</v>
      </c>
      <c r="F1300" s="100">
        <v>0</v>
      </c>
      <c r="G1300" s="100" t="s">
        <v>2001</v>
      </c>
    </row>
    <row r="1301" spans="2:7">
      <c r="B1301" s="105" t="s">
        <v>2175</v>
      </c>
      <c r="C1301" s="100" t="s">
        <v>1429</v>
      </c>
      <c r="D1301" s="100">
        <v>54</v>
      </c>
      <c r="E1301" s="100">
        <v>541</v>
      </c>
      <c r="F1301" s="100">
        <v>5411</v>
      </c>
      <c r="G1301" s="100" t="s">
        <v>2002</v>
      </c>
    </row>
    <row r="1302" spans="2:7">
      <c r="B1302" s="105" t="s">
        <v>2175</v>
      </c>
      <c r="C1302" s="100" t="s">
        <v>1429</v>
      </c>
      <c r="D1302" s="100">
        <v>54</v>
      </c>
      <c r="E1302" s="100">
        <v>541</v>
      </c>
      <c r="F1302" s="100">
        <v>5412</v>
      </c>
      <c r="G1302" s="100" t="s">
        <v>2003</v>
      </c>
    </row>
    <row r="1303" spans="2:7">
      <c r="B1303" s="105" t="s">
        <v>2175</v>
      </c>
      <c r="C1303" s="100" t="s">
        <v>1429</v>
      </c>
      <c r="D1303" s="100">
        <v>54</v>
      </c>
      <c r="E1303" s="100">
        <v>541</v>
      </c>
      <c r="F1303" s="100">
        <v>5413</v>
      </c>
      <c r="G1303" s="100" t="s">
        <v>2004</v>
      </c>
    </row>
    <row r="1304" spans="2:7">
      <c r="B1304" s="105" t="s">
        <v>2175</v>
      </c>
      <c r="C1304" s="100" t="s">
        <v>1429</v>
      </c>
      <c r="D1304" s="100">
        <v>54</v>
      </c>
      <c r="E1304" s="100">
        <v>541</v>
      </c>
      <c r="F1304" s="100">
        <v>5414</v>
      </c>
      <c r="G1304" s="100" t="s">
        <v>2005</v>
      </c>
    </row>
    <row r="1305" spans="2:7">
      <c r="B1305" s="105" t="s">
        <v>2175</v>
      </c>
      <c r="C1305" s="100" t="s">
        <v>1429</v>
      </c>
      <c r="D1305" s="100">
        <v>54</v>
      </c>
      <c r="E1305" s="100">
        <v>541</v>
      </c>
      <c r="F1305" s="100">
        <v>5419</v>
      </c>
      <c r="G1305" s="100" t="s">
        <v>2006</v>
      </c>
    </row>
    <row r="1306" spans="2:7">
      <c r="B1306" s="105" t="s">
        <v>2175</v>
      </c>
      <c r="C1306" s="100" t="s">
        <v>1429</v>
      </c>
      <c r="D1306" s="100">
        <v>54</v>
      </c>
      <c r="E1306" s="100">
        <v>542</v>
      </c>
      <c r="F1306" s="100">
        <v>0</v>
      </c>
      <c r="G1306" s="100" t="s">
        <v>2007</v>
      </c>
    </row>
    <row r="1307" spans="2:7">
      <c r="B1307" s="105" t="s">
        <v>2175</v>
      </c>
      <c r="C1307" s="100" t="s">
        <v>1429</v>
      </c>
      <c r="D1307" s="100">
        <v>54</v>
      </c>
      <c r="E1307" s="100">
        <v>542</v>
      </c>
      <c r="F1307" s="100">
        <v>5421</v>
      </c>
      <c r="G1307" s="100" t="s">
        <v>2008</v>
      </c>
    </row>
    <row r="1308" spans="2:7">
      <c r="B1308" s="105" t="s">
        <v>2175</v>
      </c>
      <c r="C1308" s="100" t="s">
        <v>1429</v>
      </c>
      <c r="D1308" s="100">
        <v>54</v>
      </c>
      <c r="E1308" s="100">
        <v>542</v>
      </c>
      <c r="F1308" s="100">
        <v>5422</v>
      </c>
      <c r="G1308" s="100" t="s">
        <v>2009</v>
      </c>
    </row>
    <row r="1309" spans="2:7">
      <c r="B1309" s="105" t="s">
        <v>2175</v>
      </c>
      <c r="C1309" s="100" t="s">
        <v>1429</v>
      </c>
      <c r="D1309" s="100">
        <v>54</v>
      </c>
      <c r="E1309" s="100">
        <v>542</v>
      </c>
      <c r="F1309" s="100">
        <v>5423</v>
      </c>
      <c r="G1309" s="100" t="s">
        <v>2010</v>
      </c>
    </row>
    <row r="1310" spans="2:7">
      <c r="B1310" s="105" t="s">
        <v>2175</v>
      </c>
      <c r="C1310" s="100" t="s">
        <v>1429</v>
      </c>
      <c r="D1310" s="100">
        <v>54</v>
      </c>
      <c r="E1310" s="100">
        <v>543</v>
      </c>
      <c r="F1310" s="100">
        <v>0</v>
      </c>
      <c r="G1310" s="100" t="s">
        <v>2011</v>
      </c>
    </row>
    <row r="1311" spans="2:7">
      <c r="B1311" s="105" t="s">
        <v>2175</v>
      </c>
      <c r="C1311" s="100" t="s">
        <v>1429</v>
      </c>
      <c r="D1311" s="100">
        <v>54</v>
      </c>
      <c r="E1311" s="100">
        <v>543</v>
      </c>
      <c r="F1311" s="100">
        <v>5431</v>
      </c>
      <c r="G1311" s="100" t="s">
        <v>2012</v>
      </c>
    </row>
    <row r="1312" spans="2:7">
      <c r="B1312" s="105" t="s">
        <v>2175</v>
      </c>
      <c r="C1312" s="100" t="s">
        <v>1429</v>
      </c>
      <c r="D1312" s="100">
        <v>54</v>
      </c>
      <c r="E1312" s="100">
        <v>543</v>
      </c>
      <c r="F1312" s="100">
        <v>5432</v>
      </c>
      <c r="G1312" s="100" t="s">
        <v>2013</v>
      </c>
    </row>
    <row r="1313" spans="2:7">
      <c r="B1313" s="105" t="s">
        <v>2175</v>
      </c>
      <c r="C1313" s="100" t="s">
        <v>1429</v>
      </c>
      <c r="D1313" s="100">
        <v>54</v>
      </c>
      <c r="E1313" s="100">
        <v>549</v>
      </c>
      <c r="F1313" s="100">
        <v>0</v>
      </c>
      <c r="G1313" s="100" t="s">
        <v>2014</v>
      </c>
    </row>
    <row r="1314" spans="2:7">
      <c r="B1314" s="105" t="s">
        <v>2175</v>
      </c>
      <c r="C1314" s="100" t="s">
        <v>1429</v>
      </c>
      <c r="D1314" s="100">
        <v>54</v>
      </c>
      <c r="E1314" s="100">
        <v>549</v>
      </c>
      <c r="F1314" s="100">
        <v>5491</v>
      </c>
      <c r="G1314" s="100" t="s">
        <v>2015</v>
      </c>
    </row>
    <row r="1315" spans="2:7">
      <c r="B1315" s="105" t="s">
        <v>2175</v>
      </c>
      <c r="C1315" s="100" t="s">
        <v>1429</v>
      </c>
      <c r="D1315" s="100">
        <v>54</v>
      </c>
      <c r="E1315" s="100">
        <v>549</v>
      </c>
      <c r="F1315" s="100">
        <v>5492</v>
      </c>
      <c r="G1315" s="100" t="s">
        <v>2016</v>
      </c>
    </row>
    <row r="1316" spans="2:7">
      <c r="B1316" s="105" t="s">
        <v>2175</v>
      </c>
      <c r="C1316" s="100" t="s">
        <v>1429</v>
      </c>
      <c r="D1316" s="100">
        <v>54</v>
      </c>
      <c r="E1316" s="100">
        <v>549</v>
      </c>
      <c r="F1316" s="100">
        <v>5493</v>
      </c>
      <c r="G1316" s="100" t="s">
        <v>2017</v>
      </c>
    </row>
    <row r="1317" spans="2:7">
      <c r="B1317" s="105" t="s">
        <v>2175</v>
      </c>
      <c r="C1317" s="100" t="s">
        <v>1429</v>
      </c>
      <c r="D1317" s="100">
        <v>55</v>
      </c>
      <c r="E1317" s="100">
        <v>0</v>
      </c>
      <c r="F1317" s="100">
        <v>0</v>
      </c>
      <c r="G1317" s="100" t="s">
        <v>1436</v>
      </c>
    </row>
    <row r="1318" spans="2:7">
      <c r="B1318" s="105" t="s">
        <v>2175</v>
      </c>
      <c r="C1318" s="100" t="s">
        <v>1429</v>
      </c>
      <c r="D1318" s="100">
        <v>55</v>
      </c>
      <c r="E1318" s="100">
        <v>550</v>
      </c>
      <c r="F1318" s="100">
        <v>0</v>
      </c>
      <c r="G1318" s="100" t="s">
        <v>2018</v>
      </c>
    </row>
    <row r="1319" spans="2:7">
      <c r="B1319" s="105" t="s">
        <v>2175</v>
      </c>
      <c r="C1319" s="100" t="s">
        <v>1429</v>
      </c>
      <c r="D1319" s="100">
        <v>55</v>
      </c>
      <c r="E1319" s="100">
        <v>550</v>
      </c>
      <c r="F1319" s="100">
        <v>5500</v>
      </c>
      <c r="G1319" s="100" t="s">
        <v>388</v>
      </c>
    </row>
    <row r="1320" spans="2:7">
      <c r="B1320" s="105" t="s">
        <v>2175</v>
      </c>
      <c r="C1320" s="100" t="s">
        <v>1429</v>
      </c>
      <c r="D1320" s="100">
        <v>55</v>
      </c>
      <c r="E1320" s="100">
        <v>550</v>
      </c>
      <c r="F1320" s="100">
        <v>5508</v>
      </c>
      <c r="G1320" s="100" t="s">
        <v>1937</v>
      </c>
    </row>
    <row r="1321" spans="2:7">
      <c r="B1321" s="105" t="s">
        <v>2175</v>
      </c>
      <c r="C1321" s="100" t="s">
        <v>1429</v>
      </c>
      <c r="D1321" s="100">
        <v>55</v>
      </c>
      <c r="E1321" s="100">
        <v>550</v>
      </c>
      <c r="F1321" s="100">
        <v>5509</v>
      </c>
      <c r="G1321" s="100" t="s">
        <v>389</v>
      </c>
    </row>
    <row r="1322" spans="2:7">
      <c r="B1322" s="105" t="s">
        <v>2175</v>
      </c>
      <c r="C1322" s="100" t="s">
        <v>1429</v>
      </c>
      <c r="D1322" s="100">
        <v>55</v>
      </c>
      <c r="E1322" s="100">
        <v>551</v>
      </c>
      <c r="F1322" s="100">
        <v>0</v>
      </c>
      <c r="G1322" s="100" t="s">
        <v>2019</v>
      </c>
    </row>
    <row r="1323" spans="2:7">
      <c r="B1323" s="105" t="s">
        <v>2175</v>
      </c>
      <c r="C1323" s="100" t="s">
        <v>1429</v>
      </c>
      <c r="D1323" s="100">
        <v>55</v>
      </c>
      <c r="E1323" s="100">
        <v>551</v>
      </c>
      <c r="F1323" s="100">
        <v>5511</v>
      </c>
      <c r="G1323" s="100" t="s">
        <v>2020</v>
      </c>
    </row>
    <row r="1324" spans="2:7">
      <c r="B1324" s="105" t="s">
        <v>2175</v>
      </c>
      <c r="C1324" s="100" t="s">
        <v>1429</v>
      </c>
      <c r="D1324" s="100">
        <v>55</v>
      </c>
      <c r="E1324" s="100">
        <v>551</v>
      </c>
      <c r="F1324" s="100">
        <v>5512</v>
      </c>
      <c r="G1324" s="100" t="s">
        <v>2021</v>
      </c>
    </row>
    <row r="1325" spans="2:7">
      <c r="B1325" s="105" t="s">
        <v>2175</v>
      </c>
      <c r="C1325" s="100" t="s">
        <v>1429</v>
      </c>
      <c r="D1325" s="100">
        <v>55</v>
      </c>
      <c r="E1325" s="100">
        <v>551</v>
      </c>
      <c r="F1325" s="100">
        <v>5513</v>
      </c>
      <c r="G1325" s="100" t="s">
        <v>2022</v>
      </c>
    </row>
    <row r="1326" spans="2:7">
      <c r="B1326" s="105" t="s">
        <v>2175</v>
      </c>
      <c r="C1326" s="100" t="s">
        <v>1429</v>
      </c>
      <c r="D1326" s="100">
        <v>55</v>
      </c>
      <c r="E1326" s="100">
        <v>551</v>
      </c>
      <c r="F1326" s="100">
        <v>5514</v>
      </c>
      <c r="G1326" s="100" t="s">
        <v>2023</v>
      </c>
    </row>
    <row r="1327" spans="2:7">
      <c r="B1327" s="105" t="s">
        <v>2175</v>
      </c>
      <c r="C1327" s="100" t="s">
        <v>1429</v>
      </c>
      <c r="D1327" s="100">
        <v>55</v>
      </c>
      <c r="E1327" s="100">
        <v>551</v>
      </c>
      <c r="F1327" s="100">
        <v>5515</v>
      </c>
      <c r="G1327" s="100" t="s">
        <v>2024</v>
      </c>
    </row>
    <row r="1328" spans="2:7">
      <c r="B1328" s="105" t="s">
        <v>2175</v>
      </c>
      <c r="C1328" s="100" t="s">
        <v>1429</v>
      </c>
      <c r="D1328" s="100">
        <v>55</v>
      </c>
      <c r="E1328" s="100">
        <v>551</v>
      </c>
      <c r="F1328" s="100">
        <v>5519</v>
      </c>
      <c r="G1328" s="100" t="s">
        <v>2025</v>
      </c>
    </row>
    <row r="1329" spans="2:7">
      <c r="B1329" s="105" t="s">
        <v>2175</v>
      </c>
      <c r="C1329" s="100" t="s">
        <v>1429</v>
      </c>
      <c r="D1329" s="100">
        <v>55</v>
      </c>
      <c r="E1329" s="100">
        <v>552</v>
      </c>
      <c r="F1329" s="100">
        <v>0</v>
      </c>
      <c r="G1329" s="100" t="s">
        <v>2026</v>
      </c>
    </row>
    <row r="1330" spans="2:7">
      <c r="B1330" s="105" t="s">
        <v>2175</v>
      </c>
      <c r="C1330" s="100" t="s">
        <v>1429</v>
      </c>
      <c r="D1330" s="100">
        <v>55</v>
      </c>
      <c r="E1330" s="100">
        <v>552</v>
      </c>
      <c r="F1330" s="100">
        <v>5521</v>
      </c>
      <c r="G1330" s="100" t="s">
        <v>2027</v>
      </c>
    </row>
    <row r="1331" spans="2:7">
      <c r="B1331" s="105" t="s">
        <v>2175</v>
      </c>
      <c r="C1331" s="100" t="s">
        <v>1429</v>
      </c>
      <c r="D1331" s="100">
        <v>55</v>
      </c>
      <c r="E1331" s="100">
        <v>552</v>
      </c>
      <c r="F1331" s="100">
        <v>5522</v>
      </c>
      <c r="G1331" s="100" t="s">
        <v>2028</v>
      </c>
    </row>
    <row r="1332" spans="2:7">
      <c r="B1332" s="105" t="s">
        <v>2175</v>
      </c>
      <c r="C1332" s="100" t="s">
        <v>1429</v>
      </c>
      <c r="D1332" s="100">
        <v>55</v>
      </c>
      <c r="E1332" s="100">
        <v>552</v>
      </c>
      <c r="F1332" s="100">
        <v>5523</v>
      </c>
      <c r="G1332" s="100" t="s">
        <v>2029</v>
      </c>
    </row>
    <row r="1333" spans="2:7">
      <c r="B1333" s="105" t="s">
        <v>2175</v>
      </c>
      <c r="C1333" s="100" t="s">
        <v>1429</v>
      </c>
      <c r="D1333" s="100">
        <v>55</v>
      </c>
      <c r="E1333" s="100">
        <v>552</v>
      </c>
      <c r="F1333" s="100">
        <v>5524</v>
      </c>
      <c r="G1333" s="100" t="s">
        <v>2030</v>
      </c>
    </row>
    <row r="1334" spans="2:7">
      <c r="B1334" s="105" t="s">
        <v>2175</v>
      </c>
      <c r="C1334" s="100" t="s">
        <v>1429</v>
      </c>
      <c r="D1334" s="100">
        <v>55</v>
      </c>
      <c r="E1334" s="100">
        <v>553</v>
      </c>
      <c r="F1334" s="100">
        <v>0</v>
      </c>
      <c r="G1334" s="100" t="s">
        <v>2031</v>
      </c>
    </row>
    <row r="1335" spans="2:7">
      <c r="B1335" s="105" t="s">
        <v>2175</v>
      </c>
      <c r="C1335" s="100" t="s">
        <v>1429</v>
      </c>
      <c r="D1335" s="100">
        <v>55</v>
      </c>
      <c r="E1335" s="100">
        <v>553</v>
      </c>
      <c r="F1335" s="100">
        <v>5531</v>
      </c>
      <c r="G1335" s="100" t="s">
        <v>2032</v>
      </c>
    </row>
    <row r="1336" spans="2:7">
      <c r="B1336" s="105" t="s">
        <v>2175</v>
      </c>
      <c r="C1336" s="100" t="s">
        <v>1429</v>
      </c>
      <c r="D1336" s="100">
        <v>55</v>
      </c>
      <c r="E1336" s="100">
        <v>553</v>
      </c>
      <c r="F1336" s="100">
        <v>5532</v>
      </c>
      <c r="G1336" s="100" t="s">
        <v>2033</v>
      </c>
    </row>
    <row r="1337" spans="2:7">
      <c r="B1337" s="105" t="s">
        <v>2175</v>
      </c>
      <c r="C1337" s="100" t="s">
        <v>1429</v>
      </c>
      <c r="D1337" s="100">
        <v>55</v>
      </c>
      <c r="E1337" s="100">
        <v>559</v>
      </c>
      <c r="F1337" s="100">
        <v>0</v>
      </c>
      <c r="G1337" s="100" t="s">
        <v>2034</v>
      </c>
    </row>
    <row r="1338" spans="2:7">
      <c r="B1338" s="105" t="s">
        <v>2175</v>
      </c>
      <c r="C1338" s="100" t="s">
        <v>1429</v>
      </c>
      <c r="D1338" s="100">
        <v>55</v>
      </c>
      <c r="E1338" s="100">
        <v>559</v>
      </c>
      <c r="F1338" s="100">
        <v>5591</v>
      </c>
      <c r="G1338" s="100" t="s">
        <v>2035</v>
      </c>
    </row>
    <row r="1339" spans="2:7">
      <c r="B1339" s="105" t="s">
        <v>2175</v>
      </c>
      <c r="C1339" s="100" t="s">
        <v>1429</v>
      </c>
      <c r="D1339" s="100">
        <v>55</v>
      </c>
      <c r="E1339" s="100">
        <v>559</v>
      </c>
      <c r="F1339" s="100">
        <v>5592</v>
      </c>
      <c r="G1339" s="100" t="s">
        <v>2036</v>
      </c>
    </row>
    <row r="1340" spans="2:7">
      <c r="B1340" s="105" t="s">
        <v>2175</v>
      </c>
      <c r="C1340" s="100" t="s">
        <v>1429</v>
      </c>
      <c r="D1340" s="100">
        <v>55</v>
      </c>
      <c r="E1340" s="100">
        <v>559</v>
      </c>
      <c r="F1340" s="100">
        <v>5593</v>
      </c>
      <c r="G1340" s="100" t="s">
        <v>2037</v>
      </c>
    </row>
    <row r="1341" spans="2:7">
      <c r="B1341" s="105" t="s">
        <v>2175</v>
      </c>
      <c r="C1341" s="100" t="s">
        <v>1429</v>
      </c>
      <c r="D1341" s="100">
        <v>55</v>
      </c>
      <c r="E1341" s="100">
        <v>559</v>
      </c>
      <c r="F1341" s="100">
        <v>5594</v>
      </c>
      <c r="G1341" s="100" t="s">
        <v>2038</v>
      </c>
    </row>
    <row r="1342" spans="2:7">
      <c r="B1342" s="105" t="s">
        <v>2175</v>
      </c>
      <c r="C1342" s="100" t="s">
        <v>1429</v>
      </c>
      <c r="D1342" s="100">
        <v>55</v>
      </c>
      <c r="E1342" s="100">
        <v>559</v>
      </c>
      <c r="F1342" s="100">
        <v>5595</v>
      </c>
      <c r="G1342" s="100" t="s">
        <v>2039</v>
      </c>
    </row>
    <row r="1343" spans="2:7">
      <c r="B1343" s="105" t="s">
        <v>2175</v>
      </c>
      <c r="C1343" s="100" t="s">
        <v>1429</v>
      </c>
      <c r="D1343" s="100">
        <v>55</v>
      </c>
      <c r="E1343" s="100">
        <v>559</v>
      </c>
      <c r="F1343" s="100">
        <v>5596</v>
      </c>
      <c r="G1343" s="100" t="s">
        <v>2040</v>
      </c>
    </row>
    <row r="1344" spans="2:7">
      <c r="B1344" s="105" t="s">
        <v>2175</v>
      </c>
      <c r="C1344" s="100" t="s">
        <v>1429</v>
      </c>
      <c r="D1344" s="100">
        <v>55</v>
      </c>
      <c r="E1344" s="100">
        <v>559</v>
      </c>
      <c r="F1344" s="100">
        <v>5597</v>
      </c>
      <c r="G1344" s="100" t="s">
        <v>2041</v>
      </c>
    </row>
    <row r="1345" spans="2:7">
      <c r="B1345" s="105" t="s">
        <v>2175</v>
      </c>
      <c r="C1345" s="100" t="s">
        <v>1429</v>
      </c>
      <c r="D1345" s="100">
        <v>55</v>
      </c>
      <c r="E1345" s="100">
        <v>559</v>
      </c>
      <c r="F1345" s="100">
        <v>5598</v>
      </c>
      <c r="G1345" s="100" t="s">
        <v>2042</v>
      </c>
    </row>
    <row r="1346" spans="2:7">
      <c r="B1346" s="105" t="s">
        <v>2175</v>
      </c>
      <c r="C1346" s="100" t="s">
        <v>1429</v>
      </c>
      <c r="D1346" s="100">
        <v>55</v>
      </c>
      <c r="E1346" s="100">
        <v>559</v>
      </c>
      <c r="F1346" s="100">
        <v>5599</v>
      </c>
      <c r="G1346" s="100" t="s">
        <v>2043</v>
      </c>
    </row>
    <row r="1347" spans="2:7">
      <c r="B1347" s="105" t="s">
        <v>2176</v>
      </c>
      <c r="C1347" s="100" t="s">
        <v>1429</v>
      </c>
      <c r="D1347" s="100">
        <v>56</v>
      </c>
      <c r="E1347" s="100">
        <v>0</v>
      </c>
      <c r="F1347" s="100">
        <v>0</v>
      </c>
      <c r="G1347" s="100" t="s">
        <v>1437</v>
      </c>
    </row>
    <row r="1348" spans="2:7">
      <c r="B1348" s="105" t="s">
        <v>2176</v>
      </c>
      <c r="C1348" s="100" t="s">
        <v>1429</v>
      </c>
      <c r="D1348" s="100">
        <v>56</v>
      </c>
      <c r="E1348" s="100">
        <v>560</v>
      </c>
      <c r="F1348" s="100">
        <v>0</v>
      </c>
      <c r="G1348" s="100" t="s">
        <v>2044</v>
      </c>
    </row>
    <row r="1349" spans="2:7">
      <c r="B1349" s="105" t="s">
        <v>2176</v>
      </c>
      <c r="C1349" s="100" t="s">
        <v>1429</v>
      </c>
      <c r="D1349" s="100">
        <v>56</v>
      </c>
      <c r="E1349" s="100">
        <v>560</v>
      </c>
      <c r="F1349" s="100">
        <v>5600</v>
      </c>
      <c r="G1349" s="100" t="s">
        <v>388</v>
      </c>
    </row>
    <row r="1350" spans="2:7">
      <c r="B1350" s="105" t="s">
        <v>2176</v>
      </c>
      <c r="C1350" s="100" t="s">
        <v>1429</v>
      </c>
      <c r="D1350" s="100">
        <v>56</v>
      </c>
      <c r="E1350" s="100">
        <v>560</v>
      </c>
      <c r="F1350" s="100">
        <v>5608</v>
      </c>
      <c r="G1350" s="100" t="s">
        <v>1937</v>
      </c>
    </row>
    <row r="1351" spans="2:7">
      <c r="B1351" s="105" t="s">
        <v>2176</v>
      </c>
      <c r="C1351" s="100" t="s">
        <v>1429</v>
      </c>
      <c r="D1351" s="100">
        <v>56</v>
      </c>
      <c r="E1351" s="100">
        <v>560</v>
      </c>
      <c r="F1351" s="100">
        <v>5609</v>
      </c>
      <c r="G1351" s="100" t="s">
        <v>389</v>
      </c>
    </row>
    <row r="1352" spans="2:7">
      <c r="B1352" s="105" t="s">
        <v>2176</v>
      </c>
      <c r="C1352" s="100" t="s">
        <v>1429</v>
      </c>
      <c r="D1352" s="100">
        <v>56</v>
      </c>
      <c r="E1352" s="100">
        <v>561</v>
      </c>
      <c r="F1352" s="100">
        <v>0</v>
      </c>
      <c r="G1352" s="100" t="s">
        <v>2045</v>
      </c>
    </row>
    <row r="1353" spans="2:7">
      <c r="B1353" s="105" t="s">
        <v>2176</v>
      </c>
      <c r="C1353" s="100" t="s">
        <v>1429</v>
      </c>
      <c r="D1353" s="100">
        <v>56</v>
      </c>
      <c r="E1353" s="100">
        <v>561</v>
      </c>
      <c r="F1353" s="100">
        <v>5611</v>
      </c>
      <c r="G1353" s="100" t="s">
        <v>2045</v>
      </c>
    </row>
    <row r="1354" spans="2:7">
      <c r="B1354" s="105" t="s">
        <v>2176</v>
      </c>
      <c r="C1354" s="100" t="s">
        <v>1429</v>
      </c>
      <c r="D1354" s="100">
        <v>56</v>
      </c>
      <c r="E1354" s="100">
        <v>569</v>
      </c>
      <c r="F1354" s="100">
        <v>0</v>
      </c>
      <c r="G1354" s="100" t="s">
        <v>2046</v>
      </c>
    </row>
    <row r="1355" spans="2:7">
      <c r="B1355" s="105" t="s">
        <v>2176</v>
      </c>
      <c r="C1355" s="100" t="s">
        <v>1429</v>
      </c>
      <c r="D1355" s="100">
        <v>56</v>
      </c>
      <c r="E1355" s="100">
        <v>569</v>
      </c>
      <c r="F1355" s="100">
        <v>5699</v>
      </c>
      <c r="G1355" s="100" t="s">
        <v>2046</v>
      </c>
    </row>
    <row r="1356" spans="2:7">
      <c r="B1356" s="105" t="s">
        <v>2176</v>
      </c>
      <c r="C1356" s="100" t="s">
        <v>1429</v>
      </c>
      <c r="D1356" s="100">
        <v>57</v>
      </c>
      <c r="E1356" s="100">
        <v>0</v>
      </c>
      <c r="F1356" s="100">
        <v>0</v>
      </c>
      <c r="G1356" s="100" t="s">
        <v>1438</v>
      </c>
    </row>
    <row r="1357" spans="2:7">
      <c r="B1357" s="105" t="s">
        <v>2176</v>
      </c>
      <c r="C1357" s="100" t="s">
        <v>1429</v>
      </c>
      <c r="D1357" s="100">
        <v>57</v>
      </c>
      <c r="E1357" s="100">
        <v>570</v>
      </c>
      <c r="F1357" s="100">
        <v>0</v>
      </c>
      <c r="G1357" s="100" t="s">
        <v>2047</v>
      </c>
    </row>
    <row r="1358" spans="2:7">
      <c r="B1358" s="105" t="s">
        <v>2176</v>
      </c>
      <c r="C1358" s="100" t="s">
        <v>1429</v>
      </c>
      <c r="D1358" s="100">
        <v>57</v>
      </c>
      <c r="E1358" s="100">
        <v>570</v>
      </c>
      <c r="F1358" s="100">
        <v>5700</v>
      </c>
      <c r="G1358" s="100" t="s">
        <v>388</v>
      </c>
    </row>
    <row r="1359" spans="2:7">
      <c r="B1359" s="105" t="s">
        <v>2176</v>
      </c>
      <c r="C1359" s="100" t="s">
        <v>1429</v>
      </c>
      <c r="D1359" s="100">
        <v>57</v>
      </c>
      <c r="E1359" s="100">
        <v>570</v>
      </c>
      <c r="F1359" s="100">
        <v>5708</v>
      </c>
      <c r="G1359" s="100" t="s">
        <v>1937</v>
      </c>
    </row>
    <row r="1360" spans="2:7">
      <c r="B1360" s="105" t="s">
        <v>2176</v>
      </c>
      <c r="C1360" s="100" t="s">
        <v>1429</v>
      </c>
      <c r="D1360" s="100">
        <v>57</v>
      </c>
      <c r="E1360" s="100">
        <v>570</v>
      </c>
      <c r="F1360" s="100">
        <v>5709</v>
      </c>
      <c r="G1360" s="100" t="s">
        <v>389</v>
      </c>
    </row>
    <row r="1361" spans="2:7">
      <c r="B1361" s="105" t="s">
        <v>2176</v>
      </c>
      <c r="C1361" s="100" t="s">
        <v>1429</v>
      </c>
      <c r="D1361" s="100">
        <v>57</v>
      </c>
      <c r="E1361" s="100">
        <v>571</v>
      </c>
      <c r="F1361" s="100">
        <v>0</v>
      </c>
      <c r="G1361" s="100" t="s">
        <v>2048</v>
      </c>
    </row>
    <row r="1362" spans="2:7">
      <c r="B1362" s="105" t="s">
        <v>2176</v>
      </c>
      <c r="C1362" s="100" t="s">
        <v>1429</v>
      </c>
      <c r="D1362" s="100">
        <v>57</v>
      </c>
      <c r="E1362" s="100">
        <v>571</v>
      </c>
      <c r="F1362" s="100">
        <v>5711</v>
      </c>
      <c r="G1362" s="100" t="s">
        <v>2049</v>
      </c>
    </row>
    <row r="1363" spans="2:7">
      <c r="B1363" s="105" t="s">
        <v>2176</v>
      </c>
      <c r="C1363" s="100" t="s">
        <v>1429</v>
      </c>
      <c r="D1363" s="100">
        <v>57</v>
      </c>
      <c r="E1363" s="100">
        <v>571</v>
      </c>
      <c r="F1363" s="100">
        <v>5712</v>
      </c>
      <c r="G1363" s="100" t="s">
        <v>2050</v>
      </c>
    </row>
    <row r="1364" spans="2:7">
      <c r="B1364" s="105" t="s">
        <v>2176</v>
      </c>
      <c r="C1364" s="100" t="s">
        <v>1429</v>
      </c>
      <c r="D1364" s="100">
        <v>57</v>
      </c>
      <c r="E1364" s="100">
        <v>572</v>
      </c>
      <c r="F1364" s="100">
        <v>0</v>
      </c>
      <c r="G1364" s="100" t="s">
        <v>2051</v>
      </c>
    </row>
    <row r="1365" spans="2:7">
      <c r="B1365" s="105" t="s">
        <v>2176</v>
      </c>
      <c r="C1365" s="100" t="s">
        <v>1429</v>
      </c>
      <c r="D1365" s="100">
        <v>57</v>
      </c>
      <c r="E1365" s="100">
        <v>572</v>
      </c>
      <c r="F1365" s="100">
        <v>5721</v>
      </c>
      <c r="G1365" s="100" t="s">
        <v>2051</v>
      </c>
    </row>
    <row r="1366" spans="2:7">
      <c r="B1366" s="105" t="s">
        <v>2176</v>
      </c>
      <c r="C1366" s="100" t="s">
        <v>1429</v>
      </c>
      <c r="D1366" s="100">
        <v>57</v>
      </c>
      <c r="E1366" s="100">
        <v>573</v>
      </c>
      <c r="F1366" s="100">
        <v>0</v>
      </c>
      <c r="G1366" s="100" t="s">
        <v>2052</v>
      </c>
    </row>
    <row r="1367" spans="2:7">
      <c r="B1367" s="105" t="s">
        <v>2176</v>
      </c>
      <c r="C1367" s="100" t="s">
        <v>1429</v>
      </c>
      <c r="D1367" s="100">
        <v>57</v>
      </c>
      <c r="E1367" s="100">
        <v>573</v>
      </c>
      <c r="F1367" s="100">
        <v>5731</v>
      </c>
      <c r="G1367" s="100" t="s">
        <v>2053</v>
      </c>
    </row>
    <row r="1368" spans="2:7">
      <c r="B1368" s="105" t="s">
        <v>2176</v>
      </c>
      <c r="C1368" s="100" t="s">
        <v>1429</v>
      </c>
      <c r="D1368" s="100">
        <v>57</v>
      </c>
      <c r="E1368" s="100">
        <v>573</v>
      </c>
      <c r="F1368" s="100">
        <v>5732</v>
      </c>
      <c r="G1368" s="100" t="s">
        <v>2054</v>
      </c>
    </row>
    <row r="1369" spans="2:7">
      <c r="B1369" s="105" t="s">
        <v>2176</v>
      </c>
      <c r="C1369" s="100" t="s">
        <v>1429</v>
      </c>
      <c r="D1369" s="100">
        <v>57</v>
      </c>
      <c r="E1369" s="100">
        <v>574</v>
      </c>
      <c r="F1369" s="100">
        <v>0</v>
      </c>
      <c r="G1369" s="100" t="s">
        <v>2055</v>
      </c>
    </row>
    <row r="1370" spans="2:7">
      <c r="B1370" s="105" t="s">
        <v>2176</v>
      </c>
      <c r="C1370" s="100" t="s">
        <v>1429</v>
      </c>
      <c r="D1370" s="100">
        <v>57</v>
      </c>
      <c r="E1370" s="100">
        <v>574</v>
      </c>
      <c r="F1370" s="100">
        <v>5741</v>
      </c>
      <c r="G1370" s="100" t="s">
        <v>2056</v>
      </c>
    </row>
    <row r="1371" spans="2:7">
      <c r="B1371" s="105" t="s">
        <v>2176</v>
      </c>
      <c r="C1371" s="100" t="s">
        <v>1429</v>
      </c>
      <c r="D1371" s="100">
        <v>57</v>
      </c>
      <c r="E1371" s="100">
        <v>574</v>
      </c>
      <c r="F1371" s="100">
        <v>5742</v>
      </c>
      <c r="G1371" s="100" t="s">
        <v>2057</v>
      </c>
    </row>
    <row r="1372" spans="2:7">
      <c r="B1372" s="105" t="s">
        <v>2176</v>
      </c>
      <c r="C1372" s="100" t="s">
        <v>1429</v>
      </c>
      <c r="D1372" s="100">
        <v>57</v>
      </c>
      <c r="E1372" s="100">
        <v>579</v>
      </c>
      <c r="F1372" s="100">
        <v>0</v>
      </c>
      <c r="G1372" s="100" t="s">
        <v>2058</v>
      </c>
    </row>
    <row r="1373" spans="2:7">
      <c r="B1373" s="105" t="s">
        <v>2176</v>
      </c>
      <c r="C1373" s="100" t="s">
        <v>1429</v>
      </c>
      <c r="D1373" s="100">
        <v>57</v>
      </c>
      <c r="E1373" s="100">
        <v>579</v>
      </c>
      <c r="F1373" s="100">
        <v>5791</v>
      </c>
      <c r="G1373" s="100" t="s">
        <v>2059</v>
      </c>
    </row>
    <row r="1374" spans="2:7">
      <c r="B1374" s="105" t="s">
        <v>2176</v>
      </c>
      <c r="C1374" s="100" t="s">
        <v>1429</v>
      </c>
      <c r="D1374" s="100">
        <v>57</v>
      </c>
      <c r="E1374" s="100">
        <v>579</v>
      </c>
      <c r="F1374" s="100">
        <v>5792</v>
      </c>
      <c r="G1374" s="100" t="s">
        <v>2060</v>
      </c>
    </row>
    <row r="1375" spans="2:7">
      <c r="B1375" s="105" t="s">
        <v>2176</v>
      </c>
      <c r="C1375" s="100" t="s">
        <v>1429</v>
      </c>
      <c r="D1375" s="100">
        <v>57</v>
      </c>
      <c r="E1375" s="100">
        <v>579</v>
      </c>
      <c r="F1375" s="100">
        <v>5793</v>
      </c>
      <c r="G1375" s="100" t="s">
        <v>2061</v>
      </c>
    </row>
    <row r="1376" spans="2:7">
      <c r="B1376" s="105" t="s">
        <v>2176</v>
      </c>
      <c r="C1376" s="100" t="s">
        <v>1429</v>
      </c>
      <c r="D1376" s="100">
        <v>57</v>
      </c>
      <c r="E1376" s="100">
        <v>579</v>
      </c>
      <c r="F1376" s="100">
        <v>5799</v>
      </c>
      <c r="G1376" s="100" t="s">
        <v>2062</v>
      </c>
    </row>
    <row r="1377" spans="2:7">
      <c r="B1377" s="105" t="s">
        <v>2176</v>
      </c>
      <c r="C1377" s="100" t="s">
        <v>1429</v>
      </c>
      <c r="D1377" s="100">
        <v>58</v>
      </c>
      <c r="E1377" s="100">
        <v>0</v>
      </c>
      <c r="F1377" s="100">
        <v>0</v>
      </c>
      <c r="G1377" s="100" t="s">
        <v>1439</v>
      </c>
    </row>
    <row r="1378" spans="2:7">
      <c r="B1378" s="105" t="s">
        <v>2176</v>
      </c>
      <c r="C1378" s="100" t="s">
        <v>1429</v>
      </c>
      <c r="D1378" s="100">
        <v>58</v>
      </c>
      <c r="E1378" s="100">
        <v>580</v>
      </c>
      <c r="F1378" s="100">
        <v>0</v>
      </c>
      <c r="G1378" s="100" t="s">
        <v>2063</v>
      </c>
    </row>
    <row r="1379" spans="2:7">
      <c r="B1379" s="105" t="s">
        <v>2176</v>
      </c>
      <c r="C1379" s="100" t="s">
        <v>1429</v>
      </c>
      <c r="D1379" s="100">
        <v>58</v>
      </c>
      <c r="E1379" s="100">
        <v>580</v>
      </c>
      <c r="F1379" s="100">
        <v>5800</v>
      </c>
      <c r="G1379" s="100" t="s">
        <v>388</v>
      </c>
    </row>
    <row r="1380" spans="2:7">
      <c r="B1380" s="105" t="s">
        <v>2176</v>
      </c>
      <c r="C1380" s="100" t="s">
        <v>1429</v>
      </c>
      <c r="D1380" s="100">
        <v>58</v>
      </c>
      <c r="E1380" s="100">
        <v>580</v>
      </c>
      <c r="F1380" s="100">
        <v>5808</v>
      </c>
      <c r="G1380" s="100" t="s">
        <v>1937</v>
      </c>
    </row>
    <row r="1381" spans="2:7">
      <c r="B1381" s="105" t="s">
        <v>2176</v>
      </c>
      <c r="C1381" s="100" t="s">
        <v>1429</v>
      </c>
      <c r="D1381" s="100">
        <v>58</v>
      </c>
      <c r="E1381" s="100">
        <v>580</v>
      </c>
      <c r="F1381" s="100">
        <v>5809</v>
      </c>
      <c r="G1381" s="100" t="s">
        <v>389</v>
      </c>
    </row>
    <row r="1382" spans="2:7">
      <c r="B1382" s="105" t="s">
        <v>2176</v>
      </c>
      <c r="C1382" s="100" t="s">
        <v>1429</v>
      </c>
      <c r="D1382" s="100">
        <v>58</v>
      </c>
      <c r="E1382" s="100">
        <v>581</v>
      </c>
      <c r="F1382" s="100">
        <v>0</v>
      </c>
      <c r="G1382" s="100" t="s">
        <v>2064</v>
      </c>
    </row>
    <row r="1383" spans="2:7">
      <c r="B1383" s="105" t="s">
        <v>2176</v>
      </c>
      <c r="C1383" s="100" t="s">
        <v>1429</v>
      </c>
      <c r="D1383" s="100">
        <v>58</v>
      </c>
      <c r="E1383" s="100">
        <v>581</v>
      </c>
      <c r="F1383" s="100">
        <v>5811</v>
      </c>
      <c r="G1383" s="100" t="s">
        <v>2064</v>
      </c>
    </row>
    <row r="1384" spans="2:7">
      <c r="B1384" s="105" t="s">
        <v>2176</v>
      </c>
      <c r="C1384" s="100" t="s">
        <v>1429</v>
      </c>
      <c r="D1384" s="100">
        <v>58</v>
      </c>
      <c r="E1384" s="100">
        <v>582</v>
      </c>
      <c r="F1384" s="100">
        <v>0</v>
      </c>
      <c r="G1384" s="100" t="s">
        <v>2065</v>
      </c>
    </row>
    <row r="1385" spans="2:7">
      <c r="B1385" s="105" t="s">
        <v>2176</v>
      </c>
      <c r="C1385" s="100" t="s">
        <v>1429</v>
      </c>
      <c r="D1385" s="100">
        <v>58</v>
      </c>
      <c r="E1385" s="100">
        <v>582</v>
      </c>
      <c r="F1385" s="100">
        <v>5821</v>
      </c>
      <c r="G1385" s="100" t="s">
        <v>2066</v>
      </c>
    </row>
    <row r="1386" spans="2:7">
      <c r="B1386" s="105" t="s">
        <v>2176</v>
      </c>
      <c r="C1386" s="100" t="s">
        <v>1429</v>
      </c>
      <c r="D1386" s="100">
        <v>58</v>
      </c>
      <c r="E1386" s="100">
        <v>582</v>
      </c>
      <c r="F1386" s="100">
        <v>5822</v>
      </c>
      <c r="G1386" s="100" t="s">
        <v>2067</v>
      </c>
    </row>
    <row r="1387" spans="2:7">
      <c r="B1387" s="105" t="s">
        <v>2176</v>
      </c>
      <c r="C1387" s="100" t="s">
        <v>1429</v>
      </c>
      <c r="D1387" s="100">
        <v>58</v>
      </c>
      <c r="E1387" s="100">
        <v>583</v>
      </c>
      <c r="F1387" s="100">
        <v>0</v>
      </c>
      <c r="G1387" s="100" t="s">
        <v>2068</v>
      </c>
    </row>
    <row r="1388" spans="2:7">
      <c r="B1388" s="105" t="s">
        <v>2176</v>
      </c>
      <c r="C1388" s="100" t="s">
        <v>1429</v>
      </c>
      <c r="D1388" s="100">
        <v>58</v>
      </c>
      <c r="E1388" s="100">
        <v>583</v>
      </c>
      <c r="F1388" s="100">
        <v>5831</v>
      </c>
      <c r="G1388" s="100" t="s">
        <v>2069</v>
      </c>
    </row>
    <row r="1389" spans="2:7">
      <c r="B1389" s="105" t="s">
        <v>2176</v>
      </c>
      <c r="C1389" s="100" t="s">
        <v>1429</v>
      </c>
      <c r="D1389" s="100">
        <v>58</v>
      </c>
      <c r="E1389" s="100">
        <v>583</v>
      </c>
      <c r="F1389" s="100">
        <v>5832</v>
      </c>
      <c r="G1389" s="100" t="s">
        <v>2070</v>
      </c>
    </row>
    <row r="1390" spans="2:7">
      <c r="B1390" s="105" t="s">
        <v>2176</v>
      </c>
      <c r="C1390" s="100" t="s">
        <v>1429</v>
      </c>
      <c r="D1390" s="100">
        <v>58</v>
      </c>
      <c r="E1390" s="100">
        <v>584</v>
      </c>
      <c r="F1390" s="100">
        <v>0</v>
      </c>
      <c r="G1390" s="100" t="s">
        <v>2071</v>
      </c>
    </row>
    <row r="1391" spans="2:7">
      <c r="B1391" s="105" t="s">
        <v>2176</v>
      </c>
      <c r="C1391" s="100" t="s">
        <v>1429</v>
      </c>
      <c r="D1391" s="100">
        <v>58</v>
      </c>
      <c r="E1391" s="100">
        <v>584</v>
      </c>
      <c r="F1391" s="100">
        <v>5841</v>
      </c>
      <c r="G1391" s="100" t="s">
        <v>2071</v>
      </c>
    </row>
    <row r="1392" spans="2:7">
      <c r="B1392" s="105" t="s">
        <v>2176</v>
      </c>
      <c r="C1392" s="100" t="s">
        <v>1429</v>
      </c>
      <c r="D1392" s="100">
        <v>58</v>
      </c>
      <c r="E1392" s="100">
        <v>585</v>
      </c>
      <c r="F1392" s="100">
        <v>0</v>
      </c>
      <c r="G1392" s="100" t="s">
        <v>2072</v>
      </c>
    </row>
    <row r="1393" spans="2:7">
      <c r="B1393" s="105" t="s">
        <v>2176</v>
      </c>
      <c r="C1393" s="100" t="s">
        <v>1429</v>
      </c>
      <c r="D1393" s="100">
        <v>58</v>
      </c>
      <c r="E1393" s="100">
        <v>585</v>
      </c>
      <c r="F1393" s="100">
        <v>5851</v>
      </c>
      <c r="G1393" s="100" t="s">
        <v>2072</v>
      </c>
    </row>
    <row r="1394" spans="2:7">
      <c r="B1394" s="105" t="s">
        <v>2176</v>
      </c>
      <c r="C1394" s="100" t="s">
        <v>1429</v>
      </c>
      <c r="D1394" s="100">
        <v>58</v>
      </c>
      <c r="E1394" s="100">
        <v>586</v>
      </c>
      <c r="F1394" s="100">
        <v>0</v>
      </c>
      <c r="G1394" s="100" t="s">
        <v>2073</v>
      </c>
    </row>
    <row r="1395" spans="2:7">
      <c r="B1395" s="105" t="s">
        <v>2176</v>
      </c>
      <c r="C1395" s="100" t="s">
        <v>1429</v>
      </c>
      <c r="D1395" s="100">
        <v>58</v>
      </c>
      <c r="E1395" s="100">
        <v>586</v>
      </c>
      <c r="F1395" s="100">
        <v>5861</v>
      </c>
      <c r="G1395" s="100" t="s">
        <v>2074</v>
      </c>
    </row>
    <row r="1396" spans="2:7">
      <c r="B1396" s="105" t="s">
        <v>2176</v>
      </c>
      <c r="C1396" s="100" t="s">
        <v>1429</v>
      </c>
      <c r="D1396" s="100">
        <v>58</v>
      </c>
      <c r="E1396" s="100">
        <v>586</v>
      </c>
      <c r="F1396" s="100">
        <v>5862</v>
      </c>
      <c r="G1396" s="100" t="s">
        <v>2075</v>
      </c>
    </row>
    <row r="1397" spans="2:7">
      <c r="B1397" s="105" t="s">
        <v>2176</v>
      </c>
      <c r="C1397" s="100" t="s">
        <v>1429</v>
      </c>
      <c r="D1397" s="100">
        <v>58</v>
      </c>
      <c r="E1397" s="100">
        <v>586</v>
      </c>
      <c r="F1397" s="100">
        <v>5863</v>
      </c>
      <c r="G1397" s="100" t="s">
        <v>2076</v>
      </c>
    </row>
    <row r="1398" spans="2:7">
      <c r="B1398" s="105" t="s">
        <v>2176</v>
      </c>
      <c r="C1398" s="100" t="s">
        <v>1429</v>
      </c>
      <c r="D1398" s="100">
        <v>58</v>
      </c>
      <c r="E1398" s="100">
        <v>586</v>
      </c>
      <c r="F1398" s="100">
        <v>5864</v>
      </c>
      <c r="G1398" s="100" t="s">
        <v>2077</v>
      </c>
    </row>
    <row r="1399" spans="2:7">
      <c r="B1399" s="105" t="s">
        <v>2176</v>
      </c>
      <c r="C1399" s="100" t="s">
        <v>1429</v>
      </c>
      <c r="D1399" s="100">
        <v>58</v>
      </c>
      <c r="E1399" s="100">
        <v>589</v>
      </c>
      <c r="F1399" s="100">
        <v>0</v>
      </c>
      <c r="G1399" s="100" t="s">
        <v>2078</v>
      </c>
    </row>
    <row r="1400" spans="2:7">
      <c r="B1400" s="105" t="s">
        <v>2176</v>
      </c>
      <c r="C1400" s="100" t="s">
        <v>1429</v>
      </c>
      <c r="D1400" s="100">
        <v>58</v>
      </c>
      <c r="E1400" s="100">
        <v>589</v>
      </c>
      <c r="F1400" s="100">
        <v>5891</v>
      </c>
      <c r="G1400" s="100" t="s">
        <v>2079</v>
      </c>
    </row>
    <row r="1401" spans="2:7">
      <c r="B1401" s="105" t="s">
        <v>2176</v>
      </c>
      <c r="C1401" s="100" t="s">
        <v>1429</v>
      </c>
      <c r="D1401" s="100">
        <v>58</v>
      </c>
      <c r="E1401" s="100">
        <v>589</v>
      </c>
      <c r="F1401" s="100">
        <v>5892</v>
      </c>
      <c r="G1401" s="100" t="s">
        <v>2080</v>
      </c>
    </row>
    <row r="1402" spans="2:7">
      <c r="B1402" s="105" t="s">
        <v>2176</v>
      </c>
      <c r="C1402" s="100" t="s">
        <v>1429</v>
      </c>
      <c r="D1402" s="100">
        <v>58</v>
      </c>
      <c r="E1402" s="100">
        <v>589</v>
      </c>
      <c r="F1402" s="100">
        <v>5893</v>
      </c>
      <c r="G1402" s="100" t="s">
        <v>2081</v>
      </c>
    </row>
    <row r="1403" spans="2:7">
      <c r="B1403" s="105" t="s">
        <v>2176</v>
      </c>
      <c r="C1403" s="100" t="s">
        <v>1429</v>
      </c>
      <c r="D1403" s="100">
        <v>58</v>
      </c>
      <c r="E1403" s="100">
        <v>589</v>
      </c>
      <c r="F1403" s="100">
        <v>5894</v>
      </c>
      <c r="G1403" s="100" t="s">
        <v>2082</v>
      </c>
    </row>
    <row r="1404" spans="2:7">
      <c r="B1404" s="105" t="s">
        <v>2176</v>
      </c>
      <c r="C1404" s="100" t="s">
        <v>1429</v>
      </c>
      <c r="D1404" s="100">
        <v>58</v>
      </c>
      <c r="E1404" s="100">
        <v>589</v>
      </c>
      <c r="F1404" s="100">
        <v>5895</v>
      </c>
      <c r="G1404" s="100" t="s">
        <v>2083</v>
      </c>
    </row>
    <row r="1405" spans="2:7">
      <c r="B1405" s="105" t="s">
        <v>2176</v>
      </c>
      <c r="C1405" s="100" t="s">
        <v>1429</v>
      </c>
      <c r="D1405" s="100">
        <v>58</v>
      </c>
      <c r="E1405" s="100">
        <v>589</v>
      </c>
      <c r="F1405" s="100">
        <v>5896</v>
      </c>
      <c r="G1405" s="100" t="s">
        <v>2084</v>
      </c>
    </row>
    <row r="1406" spans="2:7">
      <c r="B1406" s="105" t="s">
        <v>2176</v>
      </c>
      <c r="C1406" s="100" t="s">
        <v>1429</v>
      </c>
      <c r="D1406" s="100">
        <v>58</v>
      </c>
      <c r="E1406" s="100">
        <v>589</v>
      </c>
      <c r="F1406" s="100">
        <v>5897</v>
      </c>
      <c r="G1406" s="100" t="s">
        <v>2085</v>
      </c>
    </row>
    <row r="1407" spans="2:7">
      <c r="B1407" s="105" t="s">
        <v>2176</v>
      </c>
      <c r="C1407" s="100" t="s">
        <v>1429</v>
      </c>
      <c r="D1407" s="100">
        <v>58</v>
      </c>
      <c r="E1407" s="100">
        <v>589</v>
      </c>
      <c r="F1407" s="100">
        <v>5898</v>
      </c>
      <c r="G1407" s="100" t="s">
        <v>2086</v>
      </c>
    </row>
    <row r="1408" spans="2:7">
      <c r="B1408" s="105" t="s">
        <v>2176</v>
      </c>
      <c r="C1408" s="100" t="s">
        <v>1429</v>
      </c>
      <c r="D1408" s="100">
        <v>58</v>
      </c>
      <c r="E1408" s="100">
        <v>589</v>
      </c>
      <c r="F1408" s="100">
        <v>5899</v>
      </c>
      <c r="G1408" s="100" t="s">
        <v>2087</v>
      </c>
    </row>
    <row r="1409" spans="2:7">
      <c r="B1409" s="105" t="s">
        <v>2176</v>
      </c>
      <c r="C1409" s="100" t="s">
        <v>1429</v>
      </c>
      <c r="D1409" s="100">
        <v>59</v>
      </c>
      <c r="E1409" s="100">
        <v>0</v>
      </c>
      <c r="F1409" s="100">
        <v>0</v>
      </c>
      <c r="G1409" s="100" t="s">
        <v>1440</v>
      </c>
    </row>
    <row r="1410" spans="2:7">
      <c r="B1410" s="105" t="s">
        <v>2176</v>
      </c>
      <c r="C1410" s="100" t="s">
        <v>1429</v>
      </c>
      <c r="D1410" s="100">
        <v>59</v>
      </c>
      <c r="E1410" s="100">
        <v>590</v>
      </c>
      <c r="F1410" s="100">
        <v>0</v>
      </c>
      <c r="G1410" s="100" t="s">
        <v>2088</v>
      </c>
    </row>
    <row r="1411" spans="2:7">
      <c r="B1411" s="105" t="s">
        <v>2176</v>
      </c>
      <c r="C1411" s="100" t="s">
        <v>1429</v>
      </c>
      <c r="D1411" s="100">
        <v>59</v>
      </c>
      <c r="E1411" s="100">
        <v>590</v>
      </c>
      <c r="F1411" s="100">
        <v>5900</v>
      </c>
      <c r="G1411" s="100" t="s">
        <v>388</v>
      </c>
    </row>
    <row r="1412" spans="2:7">
      <c r="B1412" s="105" t="s">
        <v>2176</v>
      </c>
      <c r="C1412" s="100" t="s">
        <v>1429</v>
      </c>
      <c r="D1412" s="100">
        <v>59</v>
      </c>
      <c r="E1412" s="100">
        <v>590</v>
      </c>
      <c r="F1412" s="100">
        <v>5908</v>
      </c>
      <c r="G1412" s="100" t="s">
        <v>1937</v>
      </c>
    </row>
    <row r="1413" spans="2:7">
      <c r="B1413" s="105" t="s">
        <v>2176</v>
      </c>
      <c r="C1413" s="100" t="s">
        <v>1429</v>
      </c>
      <c r="D1413" s="100">
        <v>59</v>
      </c>
      <c r="E1413" s="100">
        <v>590</v>
      </c>
      <c r="F1413" s="100">
        <v>5909</v>
      </c>
      <c r="G1413" s="100" t="s">
        <v>389</v>
      </c>
    </row>
    <row r="1414" spans="2:7">
      <c r="B1414" s="105" t="s">
        <v>2176</v>
      </c>
      <c r="C1414" s="100" t="s">
        <v>1429</v>
      </c>
      <c r="D1414" s="100">
        <v>59</v>
      </c>
      <c r="E1414" s="100">
        <v>591</v>
      </c>
      <c r="F1414" s="100">
        <v>0</v>
      </c>
      <c r="G1414" s="100" t="s">
        <v>2089</v>
      </c>
    </row>
    <row r="1415" spans="2:7">
      <c r="B1415" s="105" t="s">
        <v>2176</v>
      </c>
      <c r="C1415" s="100" t="s">
        <v>1429</v>
      </c>
      <c r="D1415" s="100">
        <v>59</v>
      </c>
      <c r="E1415" s="100">
        <v>591</v>
      </c>
      <c r="F1415" s="100">
        <v>5911</v>
      </c>
      <c r="G1415" s="100" t="s">
        <v>2090</v>
      </c>
    </row>
    <row r="1416" spans="2:7">
      <c r="B1416" s="105" t="s">
        <v>2176</v>
      </c>
      <c r="C1416" s="100" t="s">
        <v>1429</v>
      </c>
      <c r="D1416" s="100">
        <v>59</v>
      </c>
      <c r="E1416" s="100">
        <v>591</v>
      </c>
      <c r="F1416" s="100">
        <v>5912</v>
      </c>
      <c r="G1416" s="100" t="s">
        <v>2091</v>
      </c>
    </row>
    <row r="1417" spans="2:7">
      <c r="B1417" s="105" t="s">
        <v>2176</v>
      </c>
      <c r="C1417" s="100" t="s">
        <v>1429</v>
      </c>
      <c r="D1417" s="100">
        <v>59</v>
      </c>
      <c r="E1417" s="100">
        <v>591</v>
      </c>
      <c r="F1417" s="100">
        <v>5913</v>
      </c>
      <c r="G1417" s="100" t="s">
        <v>2092</v>
      </c>
    </row>
    <row r="1418" spans="2:7">
      <c r="B1418" s="105" t="s">
        <v>2176</v>
      </c>
      <c r="C1418" s="100" t="s">
        <v>1429</v>
      </c>
      <c r="D1418" s="100">
        <v>59</v>
      </c>
      <c r="E1418" s="100">
        <v>591</v>
      </c>
      <c r="F1418" s="100">
        <v>5914</v>
      </c>
      <c r="G1418" s="100" t="s">
        <v>2093</v>
      </c>
    </row>
    <row r="1419" spans="2:7">
      <c r="B1419" s="105" t="s">
        <v>2176</v>
      </c>
      <c r="C1419" s="100" t="s">
        <v>1429</v>
      </c>
      <c r="D1419" s="100">
        <v>59</v>
      </c>
      <c r="E1419" s="100">
        <v>592</v>
      </c>
      <c r="F1419" s="100">
        <v>0</v>
      </c>
      <c r="G1419" s="100" t="s">
        <v>2094</v>
      </c>
    </row>
    <row r="1420" spans="2:7">
      <c r="B1420" s="105" t="s">
        <v>2176</v>
      </c>
      <c r="C1420" s="100" t="s">
        <v>1429</v>
      </c>
      <c r="D1420" s="100">
        <v>59</v>
      </c>
      <c r="E1420" s="100">
        <v>592</v>
      </c>
      <c r="F1420" s="100">
        <v>5921</v>
      </c>
      <c r="G1420" s="100" t="s">
        <v>2094</v>
      </c>
    </row>
    <row r="1421" spans="2:7">
      <c r="B1421" s="105" t="s">
        <v>2176</v>
      </c>
      <c r="C1421" s="100" t="s">
        <v>1429</v>
      </c>
      <c r="D1421" s="100">
        <v>59</v>
      </c>
      <c r="E1421" s="100">
        <v>593</v>
      </c>
      <c r="F1421" s="100">
        <v>0</v>
      </c>
      <c r="G1421" s="100" t="s">
        <v>2095</v>
      </c>
    </row>
    <row r="1422" spans="2:7">
      <c r="B1422" s="105" t="s">
        <v>2176</v>
      </c>
      <c r="C1422" s="100" t="s">
        <v>1429</v>
      </c>
      <c r="D1422" s="100">
        <v>59</v>
      </c>
      <c r="E1422" s="100">
        <v>593</v>
      </c>
      <c r="F1422" s="100">
        <v>5931</v>
      </c>
      <c r="G1422" s="100" t="s">
        <v>2096</v>
      </c>
    </row>
    <row r="1423" spans="2:7">
      <c r="B1423" s="105" t="s">
        <v>2176</v>
      </c>
      <c r="C1423" s="100" t="s">
        <v>1429</v>
      </c>
      <c r="D1423" s="100">
        <v>59</v>
      </c>
      <c r="E1423" s="100">
        <v>593</v>
      </c>
      <c r="F1423" s="100">
        <v>5932</v>
      </c>
      <c r="G1423" s="100" t="s">
        <v>2097</v>
      </c>
    </row>
    <row r="1424" spans="2:7">
      <c r="B1424" s="105" t="s">
        <v>2176</v>
      </c>
      <c r="C1424" s="100" t="s">
        <v>1429</v>
      </c>
      <c r="D1424" s="100">
        <v>59</v>
      </c>
      <c r="E1424" s="100">
        <v>593</v>
      </c>
      <c r="F1424" s="100">
        <v>5933</v>
      </c>
      <c r="G1424" s="100" t="s">
        <v>2098</v>
      </c>
    </row>
    <row r="1425" spans="2:7">
      <c r="B1425" s="105" t="s">
        <v>2176</v>
      </c>
      <c r="C1425" s="100" t="s">
        <v>1429</v>
      </c>
      <c r="D1425" s="100">
        <v>59</v>
      </c>
      <c r="E1425" s="100">
        <v>593</v>
      </c>
      <c r="F1425" s="100">
        <v>5939</v>
      </c>
      <c r="G1425" s="100" t="s">
        <v>2099</v>
      </c>
    </row>
    <row r="1426" spans="2:7">
      <c r="B1426" s="105" t="s">
        <v>2176</v>
      </c>
      <c r="C1426" s="100" t="s">
        <v>1429</v>
      </c>
      <c r="D1426" s="100">
        <v>60</v>
      </c>
      <c r="E1426" s="100">
        <v>0</v>
      </c>
      <c r="F1426" s="100">
        <v>0</v>
      </c>
      <c r="G1426" s="100" t="s">
        <v>1441</v>
      </c>
    </row>
    <row r="1427" spans="2:7">
      <c r="B1427" s="105" t="s">
        <v>2176</v>
      </c>
      <c r="C1427" s="100" t="s">
        <v>1429</v>
      </c>
      <c r="D1427" s="100">
        <v>60</v>
      </c>
      <c r="E1427" s="100">
        <v>600</v>
      </c>
      <c r="F1427" s="100">
        <v>0</v>
      </c>
      <c r="G1427" s="100" t="s">
        <v>2100</v>
      </c>
    </row>
    <row r="1428" spans="2:7">
      <c r="B1428" s="105" t="s">
        <v>2176</v>
      </c>
      <c r="C1428" s="100" t="s">
        <v>1429</v>
      </c>
      <c r="D1428" s="100">
        <v>60</v>
      </c>
      <c r="E1428" s="100">
        <v>600</v>
      </c>
      <c r="F1428" s="100">
        <v>6000</v>
      </c>
      <c r="G1428" s="100" t="s">
        <v>388</v>
      </c>
    </row>
    <row r="1429" spans="2:7">
      <c r="B1429" s="105" t="s">
        <v>2176</v>
      </c>
      <c r="C1429" s="100" t="s">
        <v>1429</v>
      </c>
      <c r="D1429" s="100">
        <v>60</v>
      </c>
      <c r="E1429" s="100">
        <v>600</v>
      </c>
      <c r="F1429" s="100">
        <v>6008</v>
      </c>
      <c r="G1429" s="100" t="s">
        <v>1937</v>
      </c>
    </row>
    <row r="1430" spans="2:7">
      <c r="B1430" s="105" t="s">
        <v>2176</v>
      </c>
      <c r="C1430" s="100" t="s">
        <v>1429</v>
      </c>
      <c r="D1430" s="100">
        <v>60</v>
      </c>
      <c r="E1430" s="100">
        <v>600</v>
      </c>
      <c r="F1430" s="100">
        <v>6009</v>
      </c>
      <c r="G1430" s="100" t="s">
        <v>389</v>
      </c>
    </row>
    <row r="1431" spans="2:7">
      <c r="B1431" s="105" t="s">
        <v>2176</v>
      </c>
      <c r="C1431" s="100" t="s">
        <v>1429</v>
      </c>
      <c r="D1431" s="100">
        <v>60</v>
      </c>
      <c r="E1431" s="100">
        <v>601</v>
      </c>
      <c r="F1431" s="100">
        <v>0</v>
      </c>
      <c r="G1431" s="100" t="s">
        <v>2101</v>
      </c>
    </row>
    <row r="1432" spans="2:7">
      <c r="B1432" s="105" t="s">
        <v>2176</v>
      </c>
      <c r="C1432" s="100" t="s">
        <v>1429</v>
      </c>
      <c r="D1432" s="100">
        <v>60</v>
      </c>
      <c r="E1432" s="100">
        <v>601</v>
      </c>
      <c r="F1432" s="100">
        <v>6011</v>
      </c>
      <c r="G1432" s="100" t="s">
        <v>2102</v>
      </c>
    </row>
    <row r="1433" spans="2:7">
      <c r="B1433" s="105" t="s">
        <v>2176</v>
      </c>
      <c r="C1433" s="100" t="s">
        <v>1429</v>
      </c>
      <c r="D1433" s="100">
        <v>60</v>
      </c>
      <c r="E1433" s="100">
        <v>601</v>
      </c>
      <c r="F1433" s="100">
        <v>6012</v>
      </c>
      <c r="G1433" s="100" t="s">
        <v>2103</v>
      </c>
    </row>
    <row r="1434" spans="2:7">
      <c r="B1434" s="105" t="s">
        <v>2176</v>
      </c>
      <c r="C1434" s="100" t="s">
        <v>1429</v>
      </c>
      <c r="D1434" s="100">
        <v>60</v>
      </c>
      <c r="E1434" s="100">
        <v>601</v>
      </c>
      <c r="F1434" s="100">
        <v>6013</v>
      </c>
      <c r="G1434" s="100" t="s">
        <v>2104</v>
      </c>
    </row>
    <row r="1435" spans="2:7">
      <c r="B1435" s="105" t="s">
        <v>2176</v>
      </c>
      <c r="C1435" s="100" t="s">
        <v>1429</v>
      </c>
      <c r="D1435" s="100">
        <v>60</v>
      </c>
      <c r="E1435" s="100">
        <v>601</v>
      </c>
      <c r="F1435" s="100">
        <v>6014</v>
      </c>
      <c r="G1435" s="100" t="s">
        <v>2105</v>
      </c>
    </row>
    <row r="1436" spans="2:7">
      <c r="B1436" s="105" t="s">
        <v>2176</v>
      </c>
      <c r="C1436" s="100" t="s">
        <v>1429</v>
      </c>
      <c r="D1436" s="100">
        <v>60</v>
      </c>
      <c r="E1436" s="100">
        <v>602</v>
      </c>
      <c r="F1436" s="100">
        <v>0</v>
      </c>
      <c r="G1436" s="100" t="s">
        <v>2106</v>
      </c>
    </row>
    <row r="1437" spans="2:7">
      <c r="B1437" s="105" t="s">
        <v>2176</v>
      </c>
      <c r="C1437" s="100" t="s">
        <v>1429</v>
      </c>
      <c r="D1437" s="100">
        <v>60</v>
      </c>
      <c r="E1437" s="100">
        <v>602</v>
      </c>
      <c r="F1437" s="100">
        <v>6021</v>
      </c>
      <c r="G1437" s="100" t="s">
        <v>2107</v>
      </c>
    </row>
    <row r="1438" spans="2:7">
      <c r="B1438" s="105" t="s">
        <v>2176</v>
      </c>
      <c r="C1438" s="100" t="s">
        <v>1429</v>
      </c>
      <c r="D1438" s="100">
        <v>60</v>
      </c>
      <c r="E1438" s="100">
        <v>602</v>
      </c>
      <c r="F1438" s="100">
        <v>6022</v>
      </c>
      <c r="G1438" s="100" t="s">
        <v>2108</v>
      </c>
    </row>
    <row r="1439" spans="2:7">
      <c r="B1439" s="105" t="s">
        <v>2176</v>
      </c>
      <c r="C1439" s="100" t="s">
        <v>1429</v>
      </c>
      <c r="D1439" s="100">
        <v>60</v>
      </c>
      <c r="E1439" s="100">
        <v>602</v>
      </c>
      <c r="F1439" s="100">
        <v>6023</v>
      </c>
      <c r="G1439" s="100" t="s">
        <v>2109</v>
      </c>
    </row>
    <row r="1440" spans="2:7">
      <c r="B1440" s="105" t="s">
        <v>2176</v>
      </c>
      <c r="C1440" s="100" t="s">
        <v>1429</v>
      </c>
      <c r="D1440" s="100">
        <v>60</v>
      </c>
      <c r="E1440" s="100">
        <v>602</v>
      </c>
      <c r="F1440" s="100">
        <v>6029</v>
      </c>
      <c r="G1440" s="100" t="s">
        <v>2110</v>
      </c>
    </row>
    <row r="1441" spans="2:7">
      <c r="B1441" s="105" t="s">
        <v>2176</v>
      </c>
      <c r="C1441" s="100" t="s">
        <v>1429</v>
      </c>
      <c r="D1441" s="100">
        <v>60</v>
      </c>
      <c r="E1441" s="100">
        <v>603</v>
      </c>
      <c r="F1441" s="100">
        <v>0</v>
      </c>
      <c r="G1441" s="100" t="s">
        <v>2111</v>
      </c>
    </row>
    <row r="1442" spans="2:7">
      <c r="B1442" s="105" t="s">
        <v>2176</v>
      </c>
      <c r="C1442" s="100" t="s">
        <v>1429</v>
      </c>
      <c r="D1442" s="100">
        <v>60</v>
      </c>
      <c r="E1442" s="100">
        <v>603</v>
      </c>
      <c r="F1442" s="100">
        <v>6031</v>
      </c>
      <c r="G1442" s="100" t="s">
        <v>2112</v>
      </c>
    </row>
    <row r="1443" spans="2:7">
      <c r="B1443" s="105" t="s">
        <v>2176</v>
      </c>
      <c r="C1443" s="100" t="s">
        <v>1429</v>
      </c>
      <c r="D1443" s="100">
        <v>60</v>
      </c>
      <c r="E1443" s="100">
        <v>603</v>
      </c>
      <c r="F1443" s="100">
        <v>6032</v>
      </c>
      <c r="G1443" s="100" t="s">
        <v>2113</v>
      </c>
    </row>
    <row r="1444" spans="2:7">
      <c r="B1444" s="105" t="s">
        <v>2176</v>
      </c>
      <c r="C1444" s="100" t="s">
        <v>1429</v>
      </c>
      <c r="D1444" s="100">
        <v>60</v>
      </c>
      <c r="E1444" s="100">
        <v>603</v>
      </c>
      <c r="F1444" s="100">
        <v>6033</v>
      </c>
      <c r="G1444" s="100" t="s">
        <v>2114</v>
      </c>
    </row>
    <row r="1445" spans="2:7">
      <c r="B1445" s="105" t="s">
        <v>2176</v>
      </c>
      <c r="C1445" s="100" t="s">
        <v>1429</v>
      </c>
      <c r="D1445" s="100">
        <v>60</v>
      </c>
      <c r="E1445" s="100">
        <v>603</v>
      </c>
      <c r="F1445" s="100">
        <v>6034</v>
      </c>
      <c r="G1445" s="100" t="s">
        <v>2115</v>
      </c>
    </row>
    <row r="1446" spans="2:7">
      <c r="B1446" s="105" t="s">
        <v>2176</v>
      </c>
      <c r="C1446" s="100" t="s">
        <v>1429</v>
      </c>
      <c r="D1446" s="100">
        <v>60</v>
      </c>
      <c r="E1446" s="100">
        <v>604</v>
      </c>
      <c r="F1446" s="100">
        <v>0</v>
      </c>
      <c r="G1446" s="100" t="s">
        <v>2116</v>
      </c>
    </row>
    <row r="1447" spans="2:7">
      <c r="B1447" s="105" t="s">
        <v>2176</v>
      </c>
      <c r="C1447" s="100" t="s">
        <v>1429</v>
      </c>
      <c r="D1447" s="100">
        <v>60</v>
      </c>
      <c r="E1447" s="100">
        <v>604</v>
      </c>
      <c r="F1447" s="100">
        <v>6041</v>
      </c>
      <c r="G1447" s="100" t="s">
        <v>2117</v>
      </c>
    </row>
    <row r="1448" spans="2:7">
      <c r="B1448" s="105" t="s">
        <v>2176</v>
      </c>
      <c r="C1448" s="100" t="s">
        <v>1429</v>
      </c>
      <c r="D1448" s="100">
        <v>60</v>
      </c>
      <c r="E1448" s="100">
        <v>604</v>
      </c>
      <c r="F1448" s="100">
        <v>6042</v>
      </c>
      <c r="G1448" s="100" t="s">
        <v>2118</v>
      </c>
    </row>
    <row r="1449" spans="2:7">
      <c r="B1449" s="105" t="s">
        <v>2176</v>
      </c>
      <c r="C1449" s="100" t="s">
        <v>1429</v>
      </c>
      <c r="D1449" s="100">
        <v>60</v>
      </c>
      <c r="E1449" s="100">
        <v>604</v>
      </c>
      <c r="F1449" s="100">
        <v>6043</v>
      </c>
      <c r="G1449" s="100" t="s">
        <v>2119</v>
      </c>
    </row>
    <row r="1450" spans="2:7">
      <c r="B1450" s="105" t="s">
        <v>2176</v>
      </c>
      <c r="C1450" s="100" t="s">
        <v>1429</v>
      </c>
      <c r="D1450" s="100">
        <v>60</v>
      </c>
      <c r="E1450" s="100">
        <v>605</v>
      </c>
      <c r="F1450" s="100">
        <v>0</v>
      </c>
      <c r="G1450" s="100" t="s">
        <v>2120</v>
      </c>
    </row>
    <row r="1451" spans="2:7">
      <c r="B1451" s="105" t="s">
        <v>2176</v>
      </c>
      <c r="C1451" s="100" t="s">
        <v>1429</v>
      </c>
      <c r="D1451" s="100">
        <v>60</v>
      </c>
      <c r="E1451" s="100">
        <v>605</v>
      </c>
      <c r="F1451" s="100">
        <v>6051</v>
      </c>
      <c r="G1451" s="100" t="s">
        <v>2121</v>
      </c>
    </row>
    <row r="1452" spans="2:7">
      <c r="B1452" s="105" t="s">
        <v>2176</v>
      </c>
      <c r="C1452" s="100" t="s">
        <v>1429</v>
      </c>
      <c r="D1452" s="100">
        <v>60</v>
      </c>
      <c r="E1452" s="100">
        <v>605</v>
      </c>
      <c r="F1452" s="100">
        <v>6052</v>
      </c>
      <c r="G1452" s="100" t="s">
        <v>2122</v>
      </c>
    </row>
    <row r="1453" spans="2:7">
      <c r="B1453" s="105" t="s">
        <v>2176</v>
      </c>
      <c r="C1453" s="100" t="s">
        <v>1429</v>
      </c>
      <c r="D1453" s="100">
        <v>60</v>
      </c>
      <c r="E1453" s="100">
        <v>606</v>
      </c>
      <c r="F1453" s="100">
        <v>0</v>
      </c>
      <c r="G1453" s="100" t="s">
        <v>2123</v>
      </c>
    </row>
    <row r="1454" spans="2:7">
      <c r="B1454" s="105" t="s">
        <v>2176</v>
      </c>
      <c r="C1454" s="100" t="s">
        <v>1429</v>
      </c>
      <c r="D1454" s="100">
        <v>60</v>
      </c>
      <c r="E1454" s="100">
        <v>606</v>
      </c>
      <c r="F1454" s="100">
        <v>6061</v>
      </c>
      <c r="G1454" s="100" t="s">
        <v>2124</v>
      </c>
    </row>
    <row r="1455" spans="2:7">
      <c r="B1455" s="105" t="s">
        <v>2176</v>
      </c>
      <c r="C1455" s="100" t="s">
        <v>1429</v>
      </c>
      <c r="D1455" s="100">
        <v>60</v>
      </c>
      <c r="E1455" s="100">
        <v>606</v>
      </c>
      <c r="F1455" s="100">
        <v>6062</v>
      </c>
      <c r="G1455" s="100" t="s">
        <v>2125</v>
      </c>
    </row>
    <row r="1456" spans="2:7">
      <c r="B1456" s="105" t="s">
        <v>2176</v>
      </c>
      <c r="C1456" s="100" t="s">
        <v>1429</v>
      </c>
      <c r="D1456" s="100">
        <v>60</v>
      </c>
      <c r="E1456" s="100">
        <v>606</v>
      </c>
      <c r="F1456" s="100">
        <v>6063</v>
      </c>
      <c r="G1456" s="100" t="s">
        <v>2126</v>
      </c>
    </row>
    <row r="1457" spans="2:7">
      <c r="B1457" s="105" t="s">
        <v>2176</v>
      </c>
      <c r="C1457" s="100" t="s">
        <v>1429</v>
      </c>
      <c r="D1457" s="100">
        <v>60</v>
      </c>
      <c r="E1457" s="100">
        <v>606</v>
      </c>
      <c r="F1457" s="100">
        <v>6064</v>
      </c>
      <c r="G1457" s="100" t="s">
        <v>2127</v>
      </c>
    </row>
    <row r="1458" spans="2:7">
      <c r="B1458" s="105" t="s">
        <v>2176</v>
      </c>
      <c r="C1458" s="100" t="s">
        <v>1429</v>
      </c>
      <c r="D1458" s="100">
        <v>60</v>
      </c>
      <c r="E1458" s="100">
        <v>607</v>
      </c>
      <c r="F1458" s="100">
        <v>0</v>
      </c>
      <c r="G1458" s="100" t="s">
        <v>2128</v>
      </c>
    </row>
    <row r="1459" spans="2:7">
      <c r="B1459" s="105" t="s">
        <v>2176</v>
      </c>
      <c r="C1459" s="100" t="s">
        <v>1429</v>
      </c>
      <c r="D1459" s="100">
        <v>60</v>
      </c>
      <c r="E1459" s="100">
        <v>607</v>
      </c>
      <c r="F1459" s="100">
        <v>6071</v>
      </c>
      <c r="G1459" s="100" t="s">
        <v>2129</v>
      </c>
    </row>
    <row r="1460" spans="2:7">
      <c r="B1460" s="105" t="s">
        <v>2176</v>
      </c>
      <c r="C1460" s="100" t="s">
        <v>1429</v>
      </c>
      <c r="D1460" s="100">
        <v>60</v>
      </c>
      <c r="E1460" s="100">
        <v>607</v>
      </c>
      <c r="F1460" s="100">
        <v>6072</v>
      </c>
      <c r="G1460" s="100" t="s">
        <v>2130</v>
      </c>
    </row>
    <row r="1461" spans="2:7">
      <c r="B1461" s="105" t="s">
        <v>2176</v>
      </c>
      <c r="C1461" s="100" t="s">
        <v>1429</v>
      </c>
      <c r="D1461" s="100">
        <v>60</v>
      </c>
      <c r="E1461" s="100">
        <v>607</v>
      </c>
      <c r="F1461" s="100">
        <v>6073</v>
      </c>
      <c r="G1461" s="100" t="s">
        <v>2131</v>
      </c>
    </row>
    <row r="1462" spans="2:7">
      <c r="B1462" s="105" t="s">
        <v>2176</v>
      </c>
      <c r="C1462" s="100" t="s">
        <v>1429</v>
      </c>
      <c r="D1462" s="100">
        <v>60</v>
      </c>
      <c r="E1462" s="100">
        <v>608</v>
      </c>
      <c r="F1462" s="100">
        <v>0</v>
      </c>
      <c r="G1462" s="100" t="s">
        <v>2132</v>
      </c>
    </row>
    <row r="1463" spans="2:7">
      <c r="B1463" s="105" t="s">
        <v>2176</v>
      </c>
      <c r="C1463" s="100" t="s">
        <v>1429</v>
      </c>
      <c r="D1463" s="100">
        <v>60</v>
      </c>
      <c r="E1463" s="100">
        <v>608</v>
      </c>
      <c r="F1463" s="100">
        <v>6081</v>
      </c>
      <c r="G1463" s="100" t="s">
        <v>2133</v>
      </c>
    </row>
    <row r="1464" spans="2:7">
      <c r="B1464" s="105" t="s">
        <v>2176</v>
      </c>
      <c r="C1464" s="100" t="s">
        <v>1429</v>
      </c>
      <c r="D1464" s="100">
        <v>60</v>
      </c>
      <c r="E1464" s="100">
        <v>608</v>
      </c>
      <c r="F1464" s="100">
        <v>6082</v>
      </c>
      <c r="G1464" s="100" t="s">
        <v>2134</v>
      </c>
    </row>
    <row r="1465" spans="2:7">
      <c r="B1465" s="105" t="s">
        <v>2176</v>
      </c>
      <c r="C1465" s="100" t="s">
        <v>1429</v>
      </c>
      <c r="D1465" s="100">
        <v>60</v>
      </c>
      <c r="E1465" s="100">
        <v>609</v>
      </c>
      <c r="F1465" s="100">
        <v>0</v>
      </c>
      <c r="G1465" s="100" t="s">
        <v>2135</v>
      </c>
    </row>
    <row r="1466" spans="2:7">
      <c r="B1466" s="105" t="s">
        <v>2176</v>
      </c>
      <c r="C1466" s="100" t="s">
        <v>1429</v>
      </c>
      <c r="D1466" s="100">
        <v>60</v>
      </c>
      <c r="E1466" s="100">
        <v>609</v>
      </c>
      <c r="F1466" s="100">
        <v>6091</v>
      </c>
      <c r="G1466" s="100" t="s">
        <v>2136</v>
      </c>
    </row>
    <row r="1467" spans="2:7">
      <c r="B1467" s="105" t="s">
        <v>2176</v>
      </c>
      <c r="C1467" s="100" t="s">
        <v>1429</v>
      </c>
      <c r="D1467" s="100">
        <v>60</v>
      </c>
      <c r="E1467" s="100">
        <v>609</v>
      </c>
      <c r="F1467" s="100">
        <v>6092</v>
      </c>
      <c r="G1467" s="100" t="s">
        <v>2137</v>
      </c>
    </row>
    <row r="1468" spans="2:7">
      <c r="B1468" s="105" t="s">
        <v>2176</v>
      </c>
      <c r="C1468" s="100" t="s">
        <v>1429</v>
      </c>
      <c r="D1468" s="100">
        <v>60</v>
      </c>
      <c r="E1468" s="100">
        <v>609</v>
      </c>
      <c r="F1468" s="100">
        <v>6093</v>
      </c>
      <c r="G1468" s="100" t="s">
        <v>2138</v>
      </c>
    </row>
    <row r="1469" spans="2:7">
      <c r="B1469" s="105" t="s">
        <v>2176</v>
      </c>
      <c r="C1469" s="100" t="s">
        <v>1429</v>
      </c>
      <c r="D1469" s="100">
        <v>60</v>
      </c>
      <c r="E1469" s="100">
        <v>609</v>
      </c>
      <c r="F1469" s="100">
        <v>6094</v>
      </c>
      <c r="G1469" s="100" t="s">
        <v>2139</v>
      </c>
    </row>
    <row r="1470" spans="2:7">
      <c r="B1470" s="105" t="s">
        <v>2176</v>
      </c>
      <c r="C1470" s="100" t="s">
        <v>1429</v>
      </c>
      <c r="D1470" s="100">
        <v>60</v>
      </c>
      <c r="E1470" s="100">
        <v>609</v>
      </c>
      <c r="F1470" s="100">
        <v>6095</v>
      </c>
      <c r="G1470" s="100" t="s">
        <v>2140</v>
      </c>
    </row>
    <row r="1471" spans="2:7">
      <c r="B1471" s="105" t="s">
        <v>2176</v>
      </c>
      <c r="C1471" s="100" t="s">
        <v>1429</v>
      </c>
      <c r="D1471" s="100">
        <v>60</v>
      </c>
      <c r="E1471" s="100">
        <v>609</v>
      </c>
      <c r="F1471" s="100">
        <v>6096</v>
      </c>
      <c r="G1471" s="100" t="s">
        <v>2141</v>
      </c>
    </row>
    <row r="1472" spans="2:7">
      <c r="B1472" s="105" t="s">
        <v>2176</v>
      </c>
      <c r="C1472" s="100" t="s">
        <v>1429</v>
      </c>
      <c r="D1472" s="100">
        <v>60</v>
      </c>
      <c r="E1472" s="100">
        <v>609</v>
      </c>
      <c r="F1472" s="100">
        <v>6097</v>
      </c>
      <c r="G1472" s="100" t="s">
        <v>2142</v>
      </c>
    </row>
    <row r="1473" spans="2:7">
      <c r="B1473" s="105" t="s">
        <v>2176</v>
      </c>
      <c r="C1473" s="100" t="s">
        <v>1429</v>
      </c>
      <c r="D1473" s="100">
        <v>60</v>
      </c>
      <c r="E1473" s="100">
        <v>609</v>
      </c>
      <c r="F1473" s="100">
        <v>6098</v>
      </c>
      <c r="G1473" s="100" t="s">
        <v>2143</v>
      </c>
    </row>
    <row r="1474" spans="2:7">
      <c r="B1474" s="105" t="s">
        <v>2176</v>
      </c>
      <c r="C1474" s="100" t="s">
        <v>1429</v>
      </c>
      <c r="D1474" s="100">
        <v>60</v>
      </c>
      <c r="E1474" s="100">
        <v>609</v>
      </c>
      <c r="F1474" s="100">
        <v>6099</v>
      </c>
      <c r="G1474" s="100" t="s">
        <v>2144</v>
      </c>
    </row>
    <row r="1475" spans="2:7">
      <c r="B1475" s="105" t="s">
        <v>2176</v>
      </c>
      <c r="C1475" s="100" t="s">
        <v>1429</v>
      </c>
      <c r="D1475" s="100">
        <v>61</v>
      </c>
      <c r="E1475" s="100">
        <v>0</v>
      </c>
      <c r="F1475" s="100">
        <v>0</v>
      </c>
      <c r="G1475" s="100" t="s">
        <v>1442</v>
      </c>
    </row>
    <row r="1476" spans="2:7">
      <c r="B1476" s="105" t="s">
        <v>2176</v>
      </c>
      <c r="C1476" s="100" t="s">
        <v>1429</v>
      </c>
      <c r="D1476" s="100">
        <v>61</v>
      </c>
      <c r="E1476" s="100">
        <v>610</v>
      </c>
      <c r="F1476" s="100">
        <v>0</v>
      </c>
      <c r="G1476" s="100" t="s">
        <v>2145</v>
      </c>
    </row>
    <row r="1477" spans="2:7">
      <c r="B1477" s="105" t="s">
        <v>2176</v>
      </c>
      <c r="C1477" s="100" t="s">
        <v>1429</v>
      </c>
      <c r="D1477" s="100">
        <v>61</v>
      </c>
      <c r="E1477" s="100">
        <v>610</v>
      </c>
      <c r="F1477" s="100">
        <v>6100</v>
      </c>
      <c r="G1477" s="100" t="s">
        <v>388</v>
      </c>
    </row>
    <row r="1478" spans="2:7">
      <c r="B1478" s="105" t="s">
        <v>2176</v>
      </c>
      <c r="C1478" s="100" t="s">
        <v>1429</v>
      </c>
      <c r="D1478" s="100">
        <v>61</v>
      </c>
      <c r="E1478" s="100">
        <v>610</v>
      </c>
      <c r="F1478" s="100">
        <v>6108</v>
      </c>
      <c r="G1478" s="100" t="s">
        <v>1937</v>
      </c>
    </row>
    <row r="1479" spans="2:7">
      <c r="B1479" s="105" t="s">
        <v>2176</v>
      </c>
      <c r="C1479" s="100" t="s">
        <v>1429</v>
      </c>
      <c r="D1479" s="100">
        <v>61</v>
      </c>
      <c r="E1479" s="100">
        <v>610</v>
      </c>
      <c r="F1479" s="100">
        <v>6109</v>
      </c>
      <c r="G1479" s="100" t="s">
        <v>389</v>
      </c>
    </row>
    <row r="1480" spans="2:7">
      <c r="B1480" s="105" t="s">
        <v>2176</v>
      </c>
      <c r="C1480" s="100" t="s">
        <v>1429</v>
      </c>
      <c r="D1480" s="100">
        <v>61</v>
      </c>
      <c r="E1480" s="100">
        <v>611</v>
      </c>
      <c r="F1480" s="100">
        <v>0</v>
      </c>
      <c r="G1480" s="100" t="s">
        <v>2146</v>
      </c>
    </row>
    <row r="1481" spans="2:7">
      <c r="B1481" s="105" t="s">
        <v>2176</v>
      </c>
      <c r="C1481" s="100" t="s">
        <v>1429</v>
      </c>
      <c r="D1481" s="100">
        <v>61</v>
      </c>
      <c r="E1481" s="100">
        <v>611</v>
      </c>
      <c r="F1481" s="100">
        <v>6111</v>
      </c>
      <c r="G1481" s="100" t="s">
        <v>2147</v>
      </c>
    </row>
    <row r="1482" spans="2:7">
      <c r="B1482" s="105" t="s">
        <v>2176</v>
      </c>
      <c r="C1482" s="100" t="s">
        <v>1429</v>
      </c>
      <c r="D1482" s="100">
        <v>61</v>
      </c>
      <c r="E1482" s="100">
        <v>611</v>
      </c>
      <c r="F1482" s="100">
        <v>6112</v>
      </c>
      <c r="G1482" s="100" t="s">
        <v>2148</v>
      </c>
    </row>
    <row r="1483" spans="2:7">
      <c r="B1483" s="105" t="s">
        <v>2176</v>
      </c>
      <c r="C1483" s="100" t="s">
        <v>1429</v>
      </c>
      <c r="D1483" s="100">
        <v>61</v>
      </c>
      <c r="E1483" s="100">
        <v>611</v>
      </c>
      <c r="F1483" s="100">
        <v>6113</v>
      </c>
      <c r="G1483" s="100" t="s">
        <v>2149</v>
      </c>
    </row>
    <row r="1484" spans="2:7">
      <c r="B1484" s="105" t="s">
        <v>2176</v>
      </c>
      <c r="C1484" s="100" t="s">
        <v>1429</v>
      </c>
      <c r="D1484" s="100">
        <v>61</v>
      </c>
      <c r="E1484" s="100">
        <v>611</v>
      </c>
      <c r="F1484" s="100">
        <v>6114</v>
      </c>
      <c r="G1484" s="100" t="s">
        <v>2150</v>
      </c>
    </row>
    <row r="1485" spans="2:7">
      <c r="B1485" s="105" t="s">
        <v>2176</v>
      </c>
      <c r="C1485" s="100" t="s">
        <v>1429</v>
      </c>
      <c r="D1485" s="100">
        <v>61</v>
      </c>
      <c r="E1485" s="100">
        <v>611</v>
      </c>
      <c r="F1485" s="100">
        <v>6119</v>
      </c>
      <c r="G1485" s="100" t="s">
        <v>2151</v>
      </c>
    </row>
    <row r="1486" spans="2:7">
      <c r="B1486" s="105" t="s">
        <v>2176</v>
      </c>
      <c r="C1486" s="100" t="s">
        <v>1429</v>
      </c>
      <c r="D1486" s="100">
        <v>61</v>
      </c>
      <c r="E1486" s="100">
        <v>612</v>
      </c>
      <c r="F1486" s="100">
        <v>0</v>
      </c>
      <c r="G1486" s="100" t="s">
        <v>2152</v>
      </c>
    </row>
    <row r="1487" spans="2:7">
      <c r="B1487" s="105" t="s">
        <v>2176</v>
      </c>
      <c r="C1487" s="100" t="s">
        <v>1429</v>
      </c>
      <c r="D1487" s="100">
        <v>61</v>
      </c>
      <c r="E1487" s="100">
        <v>612</v>
      </c>
      <c r="F1487" s="100">
        <v>6121</v>
      </c>
      <c r="G1487" s="100" t="s">
        <v>2152</v>
      </c>
    </row>
    <row r="1488" spans="2:7">
      <c r="B1488" s="105" t="s">
        <v>2176</v>
      </c>
      <c r="C1488" s="100" t="s">
        <v>1429</v>
      </c>
      <c r="D1488" s="100">
        <v>61</v>
      </c>
      <c r="E1488" s="100">
        <v>619</v>
      </c>
      <c r="F1488" s="100">
        <v>0</v>
      </c>
      <c r="G1488" s="100" t="s">
        <v>2153</v>
      </c>
    </row>
    <row r="1489" spans="2:7">
      <c r="B1489" s="105" t="s">
        <v>2176</v>
      </c>
      <c r="C1489" s="100" t="s">
        <v>1429</v>
      </c>
      <c r="D1489" s="100">
        <v>61</v>
      </c>
      <c r="E1489" s="100">
        <v>619</v>
      </c>
      <c r="F1489" s="100">
        <v>6199</v>
      </c>
      <c r="G1489" s="100" t="s">
        <v>2153</v>
      </c>
    </row>
    <row r="1490" spans="2:7">
      <c r="B1490" s="105" t="s">
        <v>2178</v>
      </c>
      <c r="C1490" s="100" t="s">
        <v>1443</v>
      </c>
      <c r="D1490" s="100">
        <v>0</v>
      </c>
      <c r="E1490" s="100">
        <v>0</v>
      </c>
      <c r="F1490" s="100">
        <v>0</v>
      </c>
      <c r="G1490" s="100" t="s">
        <v>1444</v>
      </c>
    </row>
    <row r="1491" spans="2:7">
      <c r="B1491" s="105" t="s">
        <v>2178</v>
      </c>
      <c r="C1491" s="100" t="s">
        <v>1443</v>
      </c>
      <c r="D1491" s="100">
        <v>62</v>
      </c>
      <c r="E1491" s="100">
        <v>0</v>
      </c>
      <c r="F1491" s="100">
        <v>0</v>
      </c>
      <c r="G1491" s="100" t="s">
        <v>1445</v>
      </c>
    </row>
    <row r="1492" spans="2:7">
      <c r="B1492" s="105" t="s">
        <v>2178</v>
      </c>
      <c r="C1492" s="100" t="s">
        <v>1443</v>
      </c>
      <c r="D1492" s="100">
        <v>62</v>
      </c>
      <c r="E1492" s="100">
        <v>620</v>
      </c>
      <c r="F1492" s="100">
        <v>0</v>
      </c>
      <c r="G1492" s="100" t="s">
        <v>1446</v>
      </c>
    </row>
    <row r="1493" spans="2:7">
      <c r="B1493" s="105" t="s">
        <v>2178</v>
      </c>
      <c r="C1493" s="100" t="s">
        <v>1443</v>
      </c>
      <c r="D1493" s="100">
        <v>62</v>
      </c>
      <c r="E1493" s="100">
        <v>620</v>
      </c>
      <c r="F1493" s="100">
        <v>6200</v>
      </c>
      <c r="G1493" s="100" t="s">
        <v>388</v>
      </c>
    </row>
    <row r="1494" spans="2:7">
      <c r="B1494" s="105" t="s">
        <v>2178</v>
      </c>
      <c r="C1494" s="100" t="s">
        <v>1443</v>
      </c>
      <c r="D1494" s="100">
        <v>62</v>
      </c>
      <c r="E1494" s="100">
        <v>620</v>
      </c>
      <c r="F1494" s="100">
        <v>6209</v>
      </c>
      <c r="G1494" s="100" t="s">
        <v>389</v>
      </c>
    </row>
    <row r="1495" spans="2:7">
      <c r="B1495" s="105" t="s">
        <v>2178</v>
      </c>
      <c r="C1495" s="100" t="s">
        <v>1443</v>
      </c>
      <c r="D1495" s="100">
        <v>62</v>
      </c>
      <c r="E1495" s="100">
        <v>621</v>
      </c>
      <c r="F1495" s="100">
        <v>0</v>
      </c>
      <c r="G1495" s="100" t="s">
        <v>1447</v>
      </c>
    </row>
    <row r="1496" spans="2:7">
      <c r="B1496" s="105" t="s">
        <v>2178</v>
      </c>
      <c r="C1496" s="100" t="s">
        <v>1443</v>
      </c>
      <c r="D1496" s="100">
        <v>62</v>
      </c>
      <c r="E1496" s="100">
        <v>621</v>
      </c>
      <c r="F1496" s="100">
        <v>6211</v>
      </c>
      <c r="G1496" s="100" t="s">
        <v>1447</v>
      </c>
    </row>
    <row r="1497" spans="2:7">
      <c r="B1497" s="105" t="s">
        <v>2178</v>
      </c>
      <c r="C1497" s="100" t="s">
        <v>1443</v>
      </c>
      <c r="D1497" s="100">
        <v>62</v>
      </c>
      <c r="E1497" s="100">
        <v>622</v>
      </c>
      <c r="F1497" s="100">
        <v>0</v>
      </c>
      <c r="G1497" s="100" t="s">
        <v>1448</v>
      </c>
    </row>
    <row r="1498" spans="2:7">
      <c r="B1498" s="105" t="s">
        <v>2178</v>
      </c>
      <c r="C1498" s="100" t="s">
        <v>1443</v>
      </c>
      <c r="D1498" s="100">
        <v>62</v>
      </c>
      <c r="E1498" s="100">
        <v>622</v>
      </c>
      <c r="F1498" s="100">
        <v>6221</v>
      </c>
      <c r="G1498" s="100" t="s">
        <v>1449</v>
      </c>
    </row>
    <row r="1499" spans="2:7">
      <c r="B1499" s="105" t="s">
        <v>2178</v>
      </c>
      <c r="C1499" s="100" t="s">
        <v>1443</v>
      </c>
      <c r="D1499" s="100">
        <v>62</v>
      </c>
      <c r="E1499" s="100">
        <v>622</v>
      </c>
      <c r="F1499" s="100">
        <v>6222</v>
      </c>
      <c r="G1499" s="100" t="s">
        <v>1450</v>
      </c>
    </row>
    <row r="1500" spans="2:7">
      <c r="B1500" s="105" t="s">
        <v>2178</v>
      </c>
      <c r="C1500" s="100" t="s">
        <v>1443</v>
      </c>
      <c r="D1500" s="100">
        <v>62</v>
      </c>
      <c r="E1500" s="100">
        <v>622</v>
      </c>
      <c r="F1500" s="100">
        <v>6223</v>
      </c>
      <c r="G1500" s="100" t="s">
        <v>1451</v>
      </c>
    </row>
    <row r="1501" spans="2:7">
      <c r="B1501" s="105" t="s">
        <v>2178</v>
      </c>
      <c r="C1501" s="100" t="s">
        <v>1443</v>
      </c>
      <c r="D1501" s="100">
        <v>62</v>
      </c>
      <c r="E1501" s="100">
        <v>622</v>
      </c>
      <c r="F1501" s="100">
        <v>6229</v>
      </c>
      <c r="G1501" s="100" t="s">
        <v>1452</v>
      </c>
    </row>
    <row r="1502" spans="2:7">
      <c r="B1502" s="105" t="s">
        <v>2178</v>
      </c>
      <c r="C1502" s="100" t="s">
        <v>1443</v>
      </c>
      <c r="D1502" s="100">
        <v>63</v>
      </c>
      <c r="E1502" s="100">
        <v>0</v>
      </c>
      <c r="F1502" s="100">
        <v>0</v>
      </c>
      <c r="G1502" s="100" t="s">
        <v>1453</v>
      </c>
    </row>
    <row r="1503" spans="2:7">
      <c r="B1503" s="105" t="s">
        <v>2178</v>
      </c>
      <c r="C1503" s="100" t="s">
        <v>1443</v>
      </c>
      <c r="D1503" s="100">
        <v>63</v>
      </c>
      <c r="E1503" s="100">
        <v>630</v>
      </c>
      <c r="F1503" s="100">
        <v>0</v>
      </c>
      <c r="G1503" s="100" t="s">
        <v>1454</v>
      </c>
    </row>
    <row r="1504" spans="2:7">
      <c r="B1504" s="105" t="s">
        <v>2178</v>
      </c>
      <c r="C1504" s="100" t="s">
        <v>1443</v>
      </c>
      <c r="D1504" s="100">
        <v>63</v>
      </c>
      <c r="E1504" s="100">
        <v>630</v>
      </c>
      <c r="F1504" s="100">
        <v>6300</v>
      </c>
      <c r="G1504" s="100" t="s">
        <v>388</v>
      </c>
    </row>
    <row r="1505" spans="2:7">
      <c r="B1505" s="105" t="s">
        <v>2178</v>
      </c>
      <c r="C1505" s="100" t="s">
        <v>1443</v>
      </c>
      <c r="D1505" s="100">
        <v>63</v>
      </c>
      <c r="E1505" s="100">
        <v>630</v>
      </c>
      <c r="F1505" s="100">
        <v>6309</v>
      </c>
      <c r="G1505" s="100" t="s">
        <v>389</v>
      </c>
    </row>
    <row r="1506" spans="2:7">
      <c r="B1506" s="105" t="s">
        <v>2178</v>
      </c>
      <c r="C1506" s="100" t="s">
        <v>1443</v>
      </c>
      <c r="D1506" s="100">
        <v>63</v>
      </c>
      <c r="E1506" s="100">
        <v>631</v>
      </c>
      <c r="F1506" s="100">
        <v>0</v>
      </c>
      <c r="G1506" s="100" t="s">
        <v>1455</v>
      </c>
    </row>
    <row r="1507" spans="2:7">
      <c r="B1507" s="105" t="s">
        <v>2178</v>
      </c>
      <c r="C1507" s="100" t="s">
        <v>1443</v>
      </c>
      <c r="D1507" s="100">
        <v>63</v>
      </c>
      <c r="E1507" s="100">
        <v>631</v>
      </c>
      <c r="F1507" s="100">
        <v>6311</v>
      </c>
      <c r="G1507" s="100" t="s">
        <v>1456</v>
      </c>
    </row>
    <row r="1508" spans="2:7">
      <c r="B1508" s="105" t="s">
        <v>2178</v>
      </c>
      <c r="C1508" s="100" t="s">
        <v>1443</v>
      </c>
      <c r="D1508" s="100">
        <v>63</v>
      </c>
      <c r="E1508" s="100">
        <v>631</v>
      </c>
      <c r="F1508" s="100">
        <v>6312</v>
      </c>
      <c r="G1508" s="100" t="s">
        <v>1457</v>
      </c>
    </row>
    <row r="1509" spans="2:7">
      <c r="B1509" s="105" t="s">
        <v>2178</v>
      </c>
      <c r="C1509" s="100" t="s">
        <v>1443</v>
      </c>
      <c r="D1509" s="100">
        <v>63</v>
      </c>
      <c r="E1509" s="100">
        <v>631</v>
      </c>
      <c r="F1509" s="100">
        <v>6313</v>
      </c>
      <c r="G1509" s="100" t="s">
        <v>1458</v>
      </c>
    </row>
    <row r="1510" spans="2:7">
      <c r="B1510" s="105" t="s">
        <v>2178</v>
      </c>
      <c r="C1510" s="100" t="s">
        <v>1443</v>
      </c>
      <c r="D1510" s="100">
        <v>63</v>
      </c>
      <c r="E1510" s="100">
        <v>631</v>
      </c>
      <c r="F1510" s="100">
        <v>6314</v>
      </c>
      <c r="G1510" s="100" t="s">
        <v>1459</v>
      </c>
    </row>
    <row r="1511" spans="2:7">
      <c r="B1511" s="105" t="s">
        <v>2178</v>
      </c>
      <c r="C1511" s="100" t="s">
        <v>1443</v>
      </c>
      <c r="D1511" s="100">
        <v>63</v>
      </c>
      <c r="E1511" s="100">
        <v>632</v>
      </c>
      <c r="F1511" s="100">
        <v>0</v>
      </c>
      <c r="G1511" s="100" t="s">
        <v>1460</v>
      </c>
    </row>
    <row r="1512" spans="2:7">
      <c r="B1512" s="105" t="s">
        <v>2178</v>
      </c>
      <c r="C1512" s="100" t="s">
        <v>1443</v>
      </c>
      <c r="D1512" s="100">
        <v>63</v>
      </c>
      <c r="E1512" s="100">
        <v>632</v>
      </c>
      <c r="F1512" s="100">
        <v>6321</v>
      </c>
      <c r="G1512" s="100" t="s">
        <v>1461</v>
      </c>
    </row>
    <row r="1513" spans="2:7">
      <c r="B1513" s="105" t="s">
        <v>2178</v>
      </c>
      <c r="C1513" s="100" t="s">
        <v>1443</v>
      </c>
      <c r="D1513" s="100">
        <v>63</v>
      </c>
      <c r="E1513" s="100">
        <v>632</v>
      </c>
      <c r="F1513" s="100">
        <v>6322</v>
      </c>
      <c r="G1513" s="100" t="s">
        <v>1462</v>
      </c>
    </row>
    <row r="1514" spans="2:7">
      <c r="B1514" s="105" t="s">
        <v>2178</v>
      </c>
      <c r="C1514" s="100" t="s">
        <v>1443</v>
      </c>
      <c r="D1514" s="100">
        <v>63</v>
      </c>
      <c r="E1514" s="100">
        <v>632</v>
      </c>
      <c r="F1514" s="100">
        <v>6323</v>
      </c>
      <c r="G1514" s="100" t="s">
        <v>1463</v>
      </c>
    </row>
    <row r="1515" spans="2:7">
      <c r="B1515" s="105" t="s">
        <v>2178</v>
      </c>
      <c r="C1515" s="100" t="s">
        <v>1443</v>
      </c>
      <c r="D1515" s="100">
        <v>63</v>
      </c>
      <c r="E1515" s="100">
        <v>632</v>
      </c>
      <c r="F1515" s="100">
        <v>6324</v>
      </c>
      <c r="G1515" s="100" t="s">
        <v>1464</v>
      </c>
    </row>
    <row r="1516" spans="2:7">
      <c r="B1516" s="105" t="s">
        <v>2178</v>
      </c>
      <c r="C1516" s="100" t="s">
        <v>1443</v>
      </c>
      <c r="D1516" s="100">
        <v>63</v>
      </c>
      <c r="E1516" s="100">
        <v>632</v>
      </c>
      <c r="F1516" s="100">
        <v>6325</v>
      </c>
      <c r="G1516" s="100" t="s">
        <v>1465</v>
      </c>
    </row>
    <row r="1517" spans="2:7">
      <c r="B1517" s="105" t="s">
        <v>2178</v>
      </c>
      <c r="C1517" s="100" t="s">
        <v>1443</v>
      </c>
      <c r="D1517" s="100">
        <v>64</v>
      </c>
      <c r="E1517" s="100">
        <v>0</v>
      </c>
      <c r="F1517" s="100">
        <v>0</v>
      </c>
      <c r="G1517" s="100" t="s">
        <v>1466</v>
      </c>
    </row>
    <row r="1518" spans="2:7">
      <c r="B1518" s="105" t="s">
        <v>2178</v>
      </c>
      <c r="C1518" s="100" t="s">
        <v>1443</v>
      </c>
      <c r="D1518" s="100">
        <v>64</v>
      </c>
      <c r="E1518" s="100">
        <v>640</v>
      </c>
      <c r="F1518" s="100">
        <v>0</v>
      </c>
      <c r="G1518" s="100" t="s">
        <v>1467</v>
      </c>
    </row>
    <row r="1519" spans="2:7">
      <c r="B1519" s="105" t="s">
        <v>2178</v>
      </c>
      <c r="C1519" s="100" t="s">
        <v>1443</v>
      </c>
      <c r="D1519" s="100">
        <v>64</v>
      </c>
      <c r="E1519" s="100">
        <v>640</v>
      </c>
      <c r="F1519" s="100">
        <v>6400</v>
      </c>
      <c r="G1519" s="100" t="s">
        <v>388</v>
      </c>
    </row>
    <row r="1520" spans="2:7">
      <c r="B1520" s="105" t="s">
        <v>2178</v>
      </c>
      <c r="C1520" s="100" t="s">
        <v>1443</v>
      </c>
      <c r="D1520" s="100">
        <v>64</v>
      </c>
      <c r="E1520" s="100">
        <v>640</v>
      </c>
      <c r="F1520" s="100">
        <v>6409</v>
      </c>
      <c r="G1520" s="100" t="s">
        <v>389</v>
      </c>
    </row>
    <row r="1521" spans="2:7">
      <c r="B1521" s="105" t="s">
        <v>2178</v>
      </c>
      <c r="C1521" s="100" t="s">
        <v>1443</v>
      </c>
      <c r="D1521" s="100">
        <v>64</v>
      </c>
      <c r="E1521" s="100">
        <v>641</v>
      </c>
      <c r="F1521" s="100">
        <v>0</v>
      </c>
      <c r="G1521" s="100" t="s">
        <v>1468</v>
      </c>
    </row>
    <row r="1522" spans="2:7">
      <c r="B1522" s="105" t="s">
        <v>2178</v>
      </c>
      <c r="C1522" s="100" t="s">
        <v>1443</v>
      </c>
      <c r="D1522" s="100">
        <v>64</v>
      </c>
      <c r="E1522" s="100">
        <v>641</v>
      </c>
      <c r="F1522" s="100">
        <v>6411</v>
      </c>
      <c r="G1522" s="100" t="s">
        <v>1469</v>
      </c>
    </row>
    <row r="1523" spans="2:7">
      <c r="B1523" s="105" t="s">
        <v>2178</v>
      </c>
      <c r="C1523" s="100" t="s">
        <v>1443</v>
      </c>
      <c r="D1523" s="100">
        <v>64</v>
      </c>
      <c r="E1523" s="100">
        <v>641</v>
      </c>
      <c r="F1523" s="100">
        <v>6412</v>
      </c>
      <c r="G1523" s="100" t="s">
        <v>1470</v>
      </c>
    </row>
    <row r="1524" spans="2:7">
      <c r="B1524" s="105" t="s">
        <v>2178</v>
      </c>
      <c r="C1524" s="100" t="s">
        <v>1443</v>
      </c>
      <c r="D1524" s="100">
        <v>64</v>
      </c>
      <c r="E1524" s="100">
        <v>642</v>
      </c>
      <c r="F1524" s="100">
        <v>0</v>
      </c>
      <c r="G1524" s="100" t="s">
        <v>1471</v>
      </c>
    </row>
    <row r="1525" spans="2:7">
      <c r="B1525" s="105" t="s">
        <v>2178</v>
      </c>
      <c r="C1525" s="100" t="s">
        <v>1443</v>
      </c>
      <c r="D1525" s="100">
        <v>64</v>
      </c>
      <c r="E1525" s="100">
        <v>642</v>
      </c>
      <c r="F1525" s="100">
        <v>6421</v>
      </c>
      <c r="G1525" s="100" t="s">
        <v>1471</v>
      </c>
    </row>
    <row r="1526" spans="2:7">
      <c r="B1526" s="105" t="s">
        <v>2178</v>
      </c>
      <c r="C1526" s="100" t="s">
        <v>1443</v>
      </c>
      <c r="D1526" s="100">
        <v>64</v>
      </c>
      <c r="E1526" s="100">
        <v>643</v>
      </c>
      <c r="F1526" s="100">
        <v>0</v>
      </c>
      <c r="G1526" s="100" t="s">
        <v>1472</v>
      </c>
    </row>
    <row r="1527" spans="2:7">
      <c r="B1527" s="105" t="s">
        <v>2178</v>
      </c>
      <c r="C1527" s="100" t="s">
        <v>1443</v>
      </c>
      <c r="D1527" s="100">
        <v>64</v>
      </c>
      <c r="E1527" s="100">
        <v>643</v>
      </c>
      <c r="F1527" s="100">
        <v>6431</v>
      </c>
      <c r="G1527" s="100" t="s">
        <v>1473</v>
      </c>
    </row>
    <row r="1528" spans="2:7">
      <c r="B1528" s="105" t="s">
        <v>2178</v>
      </c>
      <c r="C1528" s="100" t="s">
        <v>1443</v>
      </c>
      <c r="D1528" s="100">
        <v>64</v>
      </c>
      <c r="E1528" s="100">
        <v>643</v>
      </c>
      <c r="F1528" s="100">
        <v>6432</v>
      </c>
      <c r="G1528" s="100" t="s">
        <v>1474</v>
      </c>
    </row>
    <row r="1529" spans="2:7">
      <c r="B1529" s="105" t="s">
        <v>2178</v>
      </c>
      <c r="C1529" s="100" t="s">
        <v>1443</v>
      </c>
      <c r="D1529" s="100">
        <v>64</v>
      </c>
      <c r="E1529" s="100">
        <v>649</v>
      </c>
      <c r="F1529" s="100">
        <v>0</v>
      </c>
      <c r="G1529" s="100" t="s">
        <v>1475</v>
      </c>
    </row>
    <row r="1530" spans="2:7">
      <c r="B1530" s="105" t="s">
        <v>2178</v>
      </c>
      <c r="C1530" s="100" t="s">
        <v>1443</v>
      </c>
      <c r="D1530" s="100">
        <v>64</v>
      </c>
      <c r="E1530" s="100">
        <v>649</v>
      </c>
      <c r="F1530" s="100">
        <v>6491</v>
      </c>
      <c r="G1530" s="100" t="s">
        <v>1476</v>
      </c>
    </row>
    <row r="1531" spans="2:7">
      <c r="B1531" s="105" t="s">
        <v>2178</v>
      </c>
      <c r="C1531" s="100" t="s">
        <v>1443</v>
      </c>
      <c r="D1531" s="100">
        <v>64</v>
      </c>
      <c r="E1531" s="100">
        <v>649</v>
      </c>
      <c r="F1531" s="100">
        <v>6492</v>
      </c>
      <c r="G1531" s="100" t="s">
        <v>1477</v>
      </c>
    </row>
    <row r="1532" spans="2:7">
      <c r="B1532" s="105" t="s">
        <v>2178</v>
      </c>
      <c r="C1532" s="100" t="s">
        <v>1443</v>
      </c>
      <c r="D1532" s="100">
        <v>64</v>
      </c>
      <c r="E1532" s="100">
        <v>649</v>
      </c>
      <c r="F1532" s="100">
        <v>6493</v>
      </c>
      <c r="G1532" s="100" t="s">
        <v>1478</v>
      </c>
    </row>
    <row r="1533" spans="2:7">
      <c r="B1533" s="105" t="s">
        <v>2178</v>
      </c>
      <c r="C1533" s="100" t="s">
        <v>1443</v>
      </c>
      <c r="D1533" s="100">
        <v>64</v>
      </c>
      <c r="E1533" s="100">
        <v>649</v>
      </c>
      <c r="F1533" s="100">
        <v>6499</v>
      </c>
      <c r="G1533" s="100" t="s">
        <v>1479</v>
      </c>
    </row>
    <row r="1534" spans="2:7">
      <c r="B1534" s="105" t="s">
        <v>2178</v>
      </c>
      <c r="C1534" s="100" t="s">
        <v>1443</v>
      </c>
      <c r="D1534" s="100">
        <v>65</v>
      </c>
      <c r="E1534" s="100">
        <v>0</v>
      </c>
      <c r="F1534" s="100">
        <v>0</v>
      </c>
      <c r="G1534" s="100" t="s">
        <v>1480</v>
      </c>
    </row>
    <row r="1535" spans="2:7">
      <c r="B1535" s="105" t="s">
        <v>2178</v>
      </c>
      <c r="C1535" s="100" t="s">
        <v>1443</v>
      </c>
      <c r="D1535" s="100">
        <v>65</v>
      </c>
      <c r="E1535" s="100">
        <v>650</v>
      </c>
      <c r="F1535" s="100">
        <v>0</v>
      </c>
      <c r="G1535" s="100" t="s">
        <v>1481</v>
      </c>
    </row>
    <row r="1536" spans="2:7">
      <c r="B1536" s="105" t="s">
        <v>2178</v>
      </c>
      <c r="C1536" s="100" t="s">
        <v>1443</v>
      </c>
      <c r="D1536" s="100">
        <v>65</v>
      </c>
      <c r="E1536" s="100">
        <v>650</v>
      </c>
      <c r="F1536" s="100">
        <v>6500</v>
      </c>
      <c r="G1536" s="100" t="s">
        <v>388</v>
      </c>
    </row>
    <row r="1537" spans="2:7">
      <c r="B1537" s="105" t="s">
        <v>2178</v>
      </c>
      <c r="C1537" s="100" t="s">
        <v>1443</v>
      </c>
      <c r="D1537" s="100">
        <v>65</v>
      </c>
      <c r="E1537" s="100">
        <v>650</v>
      </c>
      <c r="F1537" s="100">
        <v>6509</v>
      </c>
      <c r="G1537" s="100" t="s">
        <v>389</v>
      </c>
    </row>
    <row r="1538" spans="2:7">
      <c r="B1538" s="105" t="s">
        <v>2178</v>
      </c>
      <c r="C1538" s="100" t="s">
        <v>1443</v>
      </c>
      <c r="D1538" s="100">
        <v>65</v>
      </c>
      <c r="E1538" s="100">
        <v>651</v>
      </c>
      <c r="F1538" s="100">
        <v>0</v>
      </c>
      <c r="G1538" s="100" t="s">
        <v>1482</v>
      </c>
    </row>
    <row r="1539" spans="2:7">
      <c r="B1539" s="105" t="s">
        <v>2178</v>
      </c>
      <c r="C1539" s="100" t="s">
        <v>1443</v>
      </c>
      <c r="D1539" s="100">
        <v>65</v>
      </c>
      <c r="E1539" s="100">
        <v>651</v>
      </c>
      <c r="F1539" s="100">
        <v>6511</v>
      </c>
      <c r="G1539" s="100" t="s">
        <v>1483</v>
      </c>
    </row>
    <row r="1540" spans="2:7">
      <c r="B1540" s="105" t="s">
        <v>2178</v>
      </c>
      <c r="C1540" s="100" t="s">
        <v>1443</v>
      </c>
      <c r="D1540" s="100">
        <v>65</v>
      </c>
      <c r="E1540" s="100">
        <v>651</v>
      </c>
      <c r="F1540" s="100">
        <v>6512</v>
      </c>
      <c r="G1540" s="100" t="s">
        <v>1484</v>
      </c>
    </row>
    <row r="1541" spans="2:7">
      <c r="B1541" s="105" t="s">
        <v>2178</v>
      </c>
      <c r="C1541" s="100" t="s">
        <v>1443</v>
      </c>
      <c r="D1541" s="100">
        <v>65</v>
      </c>
      <c r="E1541" s="100">
        <v>651</v>
      </c>
      <c r="F1541" s="100">
        <v>6513</v>
      </c>
      <c r="G1541" s="100" t="s">
        <v>1485</v>
      </c>
    </row>
    <row r="1542" spans="2:7">
      <c r="B1542" s="105" t="s">
        <v>2178</v>
      </c>
      <c r="C1542" s="100" t="s">
        <v>1443</v>
      </c>
      <c r="D1542" s="100">
        <v>65</v>
      </c>
      <c r="E1542" s="100">
        <v>651</v>
      </c>
      <c r="F1542" s="100">
        <v>6514</v>
      </c>
      <c r="G1542" s="100" t="s">
        <v>1486</v>
      </c>
    </row>
    <row r="1543" spans="2:7">
      <c r="B1543" s="105" t="s">
        <v>2178</v>
      </c>
      <c r="C1543" s="100" t="s">
        <v>1443</v>
      </c>
      <c r="D1543" s="100">
        <v>65</v>
      </c>
      <c r="E1543" s="100">
        <v>652</v>
      </c>
      <c r="F1543" s="100">
        <v>0</v>
      </c>
      <c r="G1543" s="100" t="s">
        <v>1487</v>
      </c>
    </row>
    <row r="1544" spans="2:7">
      <c r="B1544" s="105" t="s">
        <v>2178</v>
      </c>
      <c r="C1544" s="100" t="s">
        <v>1443</v>
      </c>
      <c r="D1544" s="100">
        <v>65</v>
      </c>
      <c r="E1544" s="100">
        <v>652</v>
      </c>
      <c r="F1544" s="100">
        <v>6521</v>
      </c>
      <c r="G1544" s="100" t="s">
        <v>1488</v>
      </c>
    </row>
    <row r="1545" spans="2:7">
      <c r="B1545" s="105" t="s">
        <v>2178</v>
      </c>
      <c r="C1545" s="100" t="s">
        <v>1443</v>
      </c>
      <c r="D1545" s="100">
        <v>65</v>
      </c>
      <c r="E1545" s="100">
        <v>652</v>
      </c>
      <c r="F1545" s="100">
        <v>6522</v>
      </c>
      <c r="G1545" s="100" t="s">
        <v>1489</v>
      </c>
    </row>
    <row r="1546" spans="2:7">
      <c r="B1546" s="105" t="s">
        <v>2178</v>
      </c>
      <c r="C1546" s="100" t="s">
        <v>1443</v>
      </c>
      <c r="D1546" s="100">
        <v>65</v>
      </c>
      <c r="E1546" s="100">
        <v>652</v>
      </c>
      <c r="F1546" s="100">
        <v>6529</v>
      </c>
      <c r="G1546" s="100" t="s">
        <v>1490</v>
      </c>
    </row>
    <row r="1547" spans="2:7">
      <c r="B1547" s="105" t="s">
        <v>2178</v>
      </c>
      <c r="C1547" s="100" t="s">
        <v>1443</v>
      </c>
      <c r="D1547" s="100">
        <v>66</v>
      </c>
      <c r="E1547" s="100">
        <v>0</v>
      </c>
      <c r="F1547" s="100">
        <v>0</v>
      </c>
      <c r="G1547" s="100" t="s">
        <v>1491</v>
      </c>
    </row>
    <row r="1548" spans="2:7">
      <c r="B1548" s="105" t="s">
        <v>2178</v>
      </c>
      <c r="C1548" s="100" t="s">
        <v>1443</v>
      </c>
      <c r="D1548" s="100">
        <v>66</v>
      </c>
      <c r="E1548" s="100">
        <v>660</v>
      </c>
      <c r="F1548" s="100">
        <v>0</v>
      </c>
      <c r="G1548" s="100" t="s">
        <v>1492</v>
      </c>
    </row>
    <row r="1549" spans="2:7">
      <c r="B1549" s="105" t="s">
        <v>2178</v>
      </c>
      <c r="C1549" s="100" t="s">
        <v>1443</v>
      </c>
      <c r="D1549" s="100">
        <v>66</v>
      </c>
      <c r="E1549" s="100">
        <v>660</v>
      </c>
      <c r="F1549" s="100">
        <v>6600</v>
      </c>
      <c r="G1549" s="100" t="s">
        <v>388</v>
      </c>
    </row>
    <row r="1550" spans="2:7">
      <c r="B1550" s="105" t="s">
        <v>2178</v>
      </c>
      <c r="C1550" s="100" t="s">
        <v>1443</v>
      </c>
      <c r="D1550" s="100">
        <v>66</v>
      </c>
      <c r="E1550" s="100">
        <v>660</v>
      </c>
      <c r="F1550" s="100">
        <v>6609</v>
      </c>
      <c r="G1550" s="100" t="s">
        <v>389</v>
      </c>
    </row>
    <row r="1551" spans="2:7">
      <c r="B1551" s="105" t="s">
        <v>2178</v>
      </c>
      <c r="C1551" s="100" t="s">
        <v>1443</v>
      </c>
      <c r="D1551" s="100">
        <v>66</v>
      </c>
      <c r="E1551" s="100">
        <v>661</v>
      </c>
      <c r="F1551" s="100">
        <v>0</v>
      </c>
      <c r="G1551" s="100" t="s">
        <v>1493</v>
      </c>
    </row>
    <row r="1552" spans="2:7">
      <c r="B1552" s="105" t="s">
        <v>2178</v>
      </c>
      <c r="C1552" s="100" t="s">
        <v>1443</v>
      </c>
      <c r="D1552" s="100">
        <v>66</v>
      </c>
      <c r="E1552" s="100">
        <v>661</v>
      </c>
      <c r="F1552" s="100">
        <v>6611</v>
      </c>
      <c r="G1552" s="100" t="s">
        <v>1494</v>
      </c>
    </row>
    <row r="1553" spans="2:7">
      <c r="B1553" s="105" t="s">
        <v>2178</v>
      </c>
      <c r="C1553" s="100" t="s">
        <v>1443</v>
      </c>
      <c r="D1553" s="100">
        <v>66</v>
      </c>
      <c r="E1553" s="100">
        <v>661</v>
      </c>
      <c r="F1553" s="100">
        <v>6612</v>
      </c>
      <c r="G1553" s="100" t="s">
        <v>1495</v>
      </c>
    </row>
    <row r="1554" spans="2:7">
      <c r="B1554" s="105" t="s">
        <v>2178</v>
      </c>
      <c r="C1554" s="100" t="s">
        <v>1443</v>
      </c>
      <c r="D1554" s="100">
        <v>66</v>
      </c>
      <c r="E1554" s="100">
        <v>661</v>
      </c>
      <c r="F1554" s="100">
        <v>6613</v>
      </c>
      <c r="G1554" s="100" t="s">
        <v>1496</v>
      </c>
    </row>
    <row r="1555" spans="2:7">
      <c r="B1555" s="105" t="s">
        <v>2178</v>
      </c>
      <c r="C1555" s="100" t="s">
        <v>1443</v>
      </c>
      <c r="D1555" s="100">
        <v>66</v>
      </c>
      <c r="E1555" s="100">
        <v>661</v>
      </c>
      <c r="F1555" s="100">
        <v>6614</v>
      </c>
      <c r="G1555" s="100" t="s">
        <v>1497</v>
      </c>
    </row>
    <row r="1556" spans="2:7">
      <c r="B1556" s="105" t="s">
        <v>2178</v>
      </c>
      <c r="C1556" s="100" t="s">
        <v>1443</v>
      </c>
      <c r="D1556" s="100">
        <v>66</v>
      </c>
      <c r="E1556" s="100">
        <v>661</v>
      </c>
      <c r="F1556" s="100">
        <v>6615</v>
      </c>
      <c r="G1556" s="100" t="s">
        <v>1498</v>
      </c>
    </row>
    <row r="1557" spans="2:7">
      <c r="B1557" s="105" t="s">
        <v>2178</v>
      </c>
      <c r="C1557" s="100" t="s">
        <v>1443</v>
      </c>
      <c r="D1557" s="100">
        <v>66</v>
      </c>
      <c r="E1557" s="100">
        <v>661</v>
      </c>
      <c r="F1557" s="100">
        <v>6616</v>
      </c>
      <c r="G1557" s="100" t="s">
        <v>1499</v>
      </c>
    </row>
    <row r="1558" spans="2:7">
      <c r="B1558" s="105" t="s">
        <v>2178</v>
      </c>
      <c r="C1558" s="100" t="s">
        <v>1443</v>
      </c>
      <c r="D1558" s="100">
        <v>66</v>
      </c>
      <c r="E1558" s="100">
        <v>661</v>
      </c>
      <c r="F1558" s="100">
        <v>6617</v>
      </c>
      <c r="G1558" s="100" t="s">
        <v>1500</v>
      </c>
    </row>
    <row r="1559" spans="2:7">
      <c r="B1559" s="105" t="s">
        <v>2178</v>
      </c>
      <c r="C1559" s="100" t="s">
        <v>1443</v>
      </c>
      <c r="D1559" s="100">
        <v>66</v>
      </c>
      <c r="E1559" s="100">
        <v>661</v>
      </c>
      <c r="F1559" s="100">
        <v>6618</v>
      </c>
      <c r="G1559" s="100" t="s">
        <v>1501</v>
      </c>
    </row>
    <row r="1560" spans="2:7">
      <c r="B1560" s="105" t="s">
        <v>2178</v>
      </c>
      <c r="C1560" s="100" t="s">
        <v>1443</v>
      </c>
      <c r="D1560" s="100">
        <v>66</v>
      </c>
      <c r="E1560" s="100">
        <v>661</v>
      </c>
      <c r="F1560" s="100">
        <v>6619</v>
      </c>
      <c r="G1560" s="100" t="s">
        <v>1502</v>
      </c>
    </row>
    <row r="1561" spans="2:7">
      <c r="B1561" s="105" t="s">
        <v>2178</v>
      </c>
      <c r="C1561" s="100" t="s">
        <v>1443</v>
      </c>
      <c r="D1561" s="100">
        <v>66</v>
      </c>
      <c r="E1561" s="100">
        <v>662</v>
      </c>
      <c r="F1561" s="100">
        <v>0</v>
      </c>
      <c r="G1561" s="100" t="s">
        <v>1503</v>
      </c>
    </row>
    <row r="1562" spans="2:7">
      <c r="B1562" s="105" t="s">
        <v>2178</v>
      </c>
      <c r="C1562" s="100" t="s">
        <v>1443</v>
      </c>
      <c r="D1562" s="100">
        <v>66</v>
      </c>
      <c r="E1562" s="100">
        <v>662</v>
      </c>
      <c r="F1562" s="100">
        <v>6621</v>
      </c>
      <c r="G1562" s="100" t="s">
        <v>1504</v>
      </c>
    </row>
    <row r="1563" spans="2:7">
      <c r="B1563" s="105" t="s">
        <v>2178</v>
      </c>
      <c r="C1563" s="100" t="s">
        <v>1443</v>
      </c>
      <c r="D1563" s="100">
        <v>66</v>
      </c>
      <c r="E1563" s="100">
        <v>662</v>
      </c>
      <c r="F1563" s="100">
        <v>6622</v>
      </c>
      <c r="G1563" s="100" t="s">
        <v>1505</v>
      </c>
    </row>
    <row r="1564" spans="2:7">
      <c r="B1564" s="105" t="s">
        <v>2178</v>
      </c>
      <c r="C1564" s="100" t="s">
        <v>1443</v>
      </c>
      <c r="D1564" s="100">
        <v>66</v>
      </c>
      <c r="E1564" s="100">
        <v>663</v>
      </c>
      <c r="F1564" s="100">
        <v>0</v>
      </c>
      <c r="G1564" s="100" t="s">
        <v>1506</v>
      </c>
    </row>
    <row r="1565" spans="2:7">
      <c r="B1565" s="105" t="s">
        <v>2178</v>
      </c>
      <c r="C1565" s="100" t="s">
        <v>1443</v>
      </c>
      <c r="D1565" s="100">
        <v>66</v>
      </c>
      <c r="E1565" s="100">
        <v>663</v>
      </c>
      <c r="F1565" s="100">
        <v>6631</v>
      </c>
      <c r="G1565" s="100" t="s">
        <v>1507</v>
      </c>
    </row>
    <row r="1566" spans="2:7">
      <c r="B1566" s="105" t="s">
        <v>2178</v>
      </c>
      <c r="C1566" s="100" t="s">
        <v>1443</v>
      </c>
      <c r="D1566" s="100">
        <v>66</v>
      </c>
      <c r="E1566" s="100">
        <v>663</v>
      </c>
      <c r="F1566" s="100">
        <v>6632</v>
      </c>
      <c r="G1566" s="100" t="s">
        <v>1508</v>
      </c>
    </row>
    <row r="1567" spans="2:7">
      <c r="B1567" s="105" t="s">
        <v>2178</v>
      </c>
      <c r="C1567" s="100" t="s">
        <v>1443</v>
      </c>
      <c r="D1567" s="100">
        <v>66</v>
      </c>
      <c r="E1567" s="100">
        <v>663</v>
      </c>
      <c r="F1567" s="100">
        <v>6639</v>
      </c>
      <c r="G1567" s="100" t="s">
        <v>1509</v>
      </c>
    </row>
    <row r="1568" spans="2:7">
      <c r="B1568" s="105" t="s">
        <v>2178</v>
      </c>
      <c r="C1568" s="100" t="s">
        <v>1443</v>
      </c>
      <c r="D1568" s="100">
        <v>67</v>
      </c>
      <c r="E1568" s="100">
        <v>0</v>
      </c>
      <c r="F1568" s="100">
        <v>0</v>
      </c>
      <c r="G1568" s="100" t="s">
        <v>1510</v>
      </c>
    </row>
    <row r="1569" spans="2:7">
      <c r="B1569" s="105" t="s">
        <v>2178</v>
      </c>
      <c r="C1569" s="100" t="s">
        <v>1443</v>
      </c>
      <c r="D1569" s="100">
        <v>67</v>
      </c>
      <c r="E1569" s="100">
        <v>670</v>
      </c>
      <c r="F1569" s="100">
        <v>0</v>
      </c>
      <c r="G1569" s="100" t="s">
        <v>1511</v>
      </c>
    </row>
    <row r="1570" spans="2:7">
      <c r="B1570" s="105" t="s">
        <v>2178</v>
      </c>
      <c r="C1570" s="100" t="s">
        <v>1443</v>
      </c>
      <c r="D1570" s="100">
        <v>67</v>
      </c>
      <c r="E1570" s="100">
        <v>670</v>
      </c>
      <c r="F1570" s="100">
        <v>6700</v>
      </c>
      <c r="G1570" s="100" t="s">
        <v>388</v>
      </c>
    </row>
    <row r="1571" spans="2:7">
      <c r="B1571" s="105" t="s">
        <v>2178</v>
      </c>
      <c r="C1571" s="100" t="s">
        <v>1443</v>
      </c>
      <c r="D1571" s="100">
        <v>67</v>
      </c>
      <c r="E1571" s="100">
        <v>670</v>
      </c>
      <c r="F1571" s="100">
        <v>6709</v>
      </c>
      <c r="G1571" s="100" t="s">
        <v>389</v>
      </c>
    </row>
    <row r="1572" spans="2:7">
      <c r="B1572" s="105" t="s">
        <v>2178</v>
      </c>
      <c r="C1572" s="100" t="s">
        <v>1443</v>
      </c>
      <c r="D1572" s="100">
        <v>67</v>
      </c>
      <c r="E1572" s="100">
        <v>671</v>
      </c>
      <c r="F1572" s="100">
        <v>0</v>
      </c>
      <c r="G1572" s="100" t="s">
        <v>1512</v>
      </c>
    </row>
    <row r="1573" spans="2:7">
      <c r="B1573" s="105" t="s">
        <v>2178</v>
      </c>
      <c r="C1573" s="100" t="s">
        <v>1443</v>
      </c>
      <c r="D1573" s="100">
        <v>67</v>
      </c>
      <c r="E1573" s="100">
        <v>671</v>
      </c>
      <c r="F1573" s="100">
        <v>6711</v>
      </c>
      <c r="G1573" s="100" t="s">
        <v>1513</v>
      </c>
    </row>
    <row r="1574" spans="2:7">
      <c r="B1574" s="105" t="s">
        <v>2178</v>
      </c>
      <c r="C1574" s="100" t="s">
        <v>1443</v>
      </c>
      <c r="D1574" s="100">
        <v>67</v>
      </c>
      <c r="E1574" s="100">
        <v>671</v>
      </c>
      <c r="F1574" s="100">
        <v>6712</v>
      </c>
      <c r="G1574" s="100" t="s">
        <v>1514</v>
      </c>
    </row>
    <row r="1575" spans="2:7">
      <c r="B1575" s="105" t="s">
        <v>2178</v>
      </c>
      <c r="C1575" s="100" t="s">
        <v>1443</v>
      </c>
      <c r="D1575" s="100">
        <v>67</v>
      </c>
      <c r="E1575" s="100">
        <v>671</v>
      </c>
      <c r="F1575" s="100">
        <v>6713</v>
      </c>
      <c r="G1575" s="100" t="s">
        <v>1515</v>
      </c>
    </row>
    <row r="1576" spans="2:7">
      <c r="B1576" s="105" t="s">
        <v>2178</v>
      </c>
      <c r="C1576" s="100" t="s">
        <v>1443</v>
      </c>
      <c r="D1576" s="100">
        <v>67</v>
      </c>
      <c r="E1576" s="100">
        <v>671</v>
      </c>
      <c r="F1576" s="100">
        <v>6719</v>
      </c>
      <c r="G1576" s="100" t="s">
        <v>1516</v>
      </c>
    </row>
    <row r="1577" spans="2:7">
      <c r="B1577" s="105" t="s">
        <v>2178</v>
      </c>
      <c r="C1577" s="100" t="s">
        <v>1443</v>
      </c>
      <c r="D1577" s="100">
        <v>67</v>
      </c>
      <c r="E1577" s="100">
        <v>672</v>
      </c>
      <c r="F1577" s="100">
        <v>0</v>
      </c>
      <c r="G1577" s="100" t="s">
        <v>1517</v>
      </c>
    </row>
    <row r="1578" spans="2:7">
      <c r="B1578" s="105" t="s">
        <v>2178</v>
      </c>
      <c r="C1578" s="100" t="s">
        <v>1443</v>
      </c>
      <c r="D1578" s="100">
        <v>67</v>
      </c>
      <c r="E1578" s="100">
        <v>672</v>
      </c>
      <c r="F1578" s="100">
        <v>6721</v>
      </c>
      <c r="G1578" s="100" t="s">
        <v>1518</v>
      </c>
    </row>
    <row r="1579" spans="2:7">
      <c r="B1579" s="105" t="s">
        <v>2178</v>
      </c>
      <c r="C1579" s="100" t="s">
        <v>1443</v>
      </c>
      <c r="D1579" s="100">
        <v>67</v>
      </c>
      <c r="E1579" s="100">
        <v>672</v>
      </c>
      <c r="F1579" s="100">
        <v>6722</v>
      </c>
      <c r="G1579" s="100" t="s">
        <v>1519</v>
      </c>
    </row>
    <row r="1580" spans="2:7">
      <c r="B1580" s="105" t="s">
        <v>2178</v>
      </c>
      <c r="C1580" s="100" t="s">
        <v>1443</v>
      </c>
      <c r="D1580" s="100">
        <v>67</v>
      </c>
      <c r="E1580" s="100">
        <v>672</v>
      </c>
      <c r="F1580" s="100">
        <v>6729</v>
      </c>
      <c r="G1580" s="100" t="s">
        <v>1520</v>
      </c>
    </row>
    <row r="1581" spans="2:7">
      <c r="B1581" s="105" t="s">
        <v>2178</v>
      </c>
      <c r="C1581" s="100" t="s">
        <v>1443</v>
      </c>
      <c r="D1581" s="100">
        <v>67</v>
      </c>
      <c r="E1581" s="100">
        <v>673</v>
      </c>
      <c r="F1581" s="100">
        <v>0</v>
      </c>
      <c r="G1581" s="100" t="s">
        <v>1521</v>
      </c>
    </row>
    <row r="1582" spans="2:7">
      <c r="B1582" s="105" t="s">
        <v>2178</v>
      </c>
      <c r="C1582" s="100" t="s">
        <v>1443</v>
      </c>
      <c r="D1582" s="100">
        <v>67</v>
      </c>
      <c r="E1582" s="100">
        <v>673</v>
      </c>
      <c r="F1582" s="100">
        <v>6731</v>
      </c>
      <c r="G1582" s="100" t="s">
        <v>1522</v>
      </c>
    </row>
    <row r="1583" spans="2:7">
      <c r="B1583" s="105" t="s">
        <v>2178</v>
      </c>
      <c r="C1583" s="100" t="s">
        <v>1443</v>
      </c>
      <c r="D1583" s="100">
        <v>67</v>
      </c>
      <c r="E1583" s="100">
        <v>673</v>
      </c>
      <c r="F1583" s="100">
        <v>6732</v>
      </c>
      <c r="G1583" s="100" t="s">
        <v>1523</v>
      </c>
    </row>
    <row r="1584" spans="2:7">
      <c r="B1584" s="105" t="s">
        <v>2178</v>
      </c>
      <c r="C1584" s="100" t="s">
        <v>1443</v>
      </c>
      <c r="D1584" s="100">
        <v>67</v>
      </c>
      <c r="E1584" s="100">
        <v>673</v>
      </c>
      <c r="F1584" s="100">
        <v>6733</v>
      </c>
      <c r="G1584" s="100" t="s">
        <v>1524</v>
      </c>
    </row>
    <row r="1585" spans="2:7">
      <c r="B1585" s="105" t="s">
        <v>2178</v>
      </c>
      <c r="C1585" s="100" t="s">
        <v>1443</v>
      </c>
      <c r="D1585" s="100">
        <v>67</v>
      </c>
      <c r="E1585" s="100">
        <v>674</v>
      </c>
      <c r="F1585" s="100">
        <v>0</v>
      </c>
      <c r="G1585" s="100" t="s">
        <v>1525</v>
      </c>
    </row>
    <row r="1586" spans="2:7">
      <c r="B1586" s="105" t="s">
        <v>2178</v>
      </c>
      <c r="C1586" s="100" t="s">
        <v>1443</v>
      </c>
      <c r="D1586" s="100">
        <v>67</v>
      </c>
      <c r="E1586" s="100">
        <v>674</v>
      </c>
      <c r="F1586" s="100">
        <v>6741</v>
      </c>
      <c r="G1586" s="100" t="s">
        <v>1526</v>
      </c>
    </row>
    <row r="1587" spans="2:7">
      <c r="B1587" s="105" t="s">
        <v>2178</v>
      </c>
      <c r="C1587" s="100" t="s">
        <v>1443</v>
      </c>
      <c r="D1587" s="100">
        <v>67</v>
      </c>
      <c r="E1587" s="100">
        <v>674</v>
      </c>
      <c r="F1587" s="100">
        <v>6742</v>
      </c>
      <c r="G1587" s="100" t="s">
        <v>1527</v>
      </c>
    </row>
    <row r="1588" spans="2:7">
      <c r="B1588" s="105" t="s">
        <v>2178</v>
      </c>
      <c r="C1588" s="100" t="s">
        <v>1443</v>
      </c>
      <c r="D1588" s="100">
        <v>67</v>
      </c>
      <c r="E1588" s="100">
        <v>674</v>
      </c>
      <c r="F1588" s="100">
        <v>6743</v>
      </c>
      <c r="G1588" s="100" t="s">
        <v>1528</v>
      </c>
    </row>
    <row r="1589" spans="2:7">
      <c r="B1589" s="105" t="s">
        <v>2178</v>
      </c>
      <c r="C1589" s="100" t="s">
        <v>1443</v>
      </c>
      <c r="D1589" s="100">
        <v>67</v>
      </c>
      <c r="E1589" s="100">
        <v>675</v>
      </c>
      <c r="F1589" s="100">
        <v>0</v>
      </c>
      <c r="G1589" s="100" t="s">
        <v>1529</v>
      </c>
    </row>
    <row r="1590" spans="2:7">
      <c r="B1590" s="105" t="s">
        <v>2178</v>
      </c>
      <c r="C1590" s="100" t="s">
        <v>1443</v>
      </c>
      <c r="D1590" s="100">
        <v>67</v>
      </c>
      <c r="E1590" s="100">
        <v>675</v>
      </c>
      <c r="F1590" s="100">
        <v>6751</v>
      </c>
      <c r="G1590" s="100" t="s">
        <v>1530</v>
      </c>
    </row>
    <row r="1591" spans="2:7">
      <c r="B1591" s="105" t="s">
        <v>2178</v>
      </c>
      <c r="C1591" s="100" t="s">
        <v>1443</v>
      </c>
      <c r="D1591" s="100">
        <v>67</v>
      </c>
      <c r="E1591" s="100">
        <v>675</v>
      </c>
      <c r="F1591" s="100">
        <v>6752</v>
      </c>
      <c r="G1591" s="100" t="s">
        <v>1531</v>
      </c>
    </row>
    <row r="1592" spans="2:7">
      <c r="B1592" s="105" t="s">
        <v>2178</v>
      </c>
      <c r="C1592" s="100" t="s">
        <v>1443</v>
      </c>
      <c r="D1592" s="100">
        <v>67</v>
      </c>
      <c r="E1592" s="100">
        <v>675</v>
      </c>
      <c r="F1592" s="100">
        <v>6759</v>
      </c>
      <c r="G1592" s="100" t="s">
        <v>1532</v>
      </c>
    </row>
    <row r="1593" spans="2:7">
      <c r="B1593" s="105" t="s">
        <v>2178</v>
      </c>
      <c r="C1593" s="100" t="s">
        <v>1533</v>
      </c>
      <c r="D1593" s="100">
        <v>0</v>
      </c>
      <c r="E1593" s="100">
        <v>0</v>
      </c>
      <c r="F1593" s="100">
        <v>0</v>
      </c>
      <c r="G1593" s="100" t="s">
        <v>1534</v>
      </c>
    </row>
    <row r="1594" spans="2:7">
      <c r="B1594" s="105" t="s">
        <v>2178</v>
      </c>
      <c r="C1594" s="100" t="s">
        <v>1533</v>
      </c>
      <c r="D1594" s="100">
        <v>68</v>
      </c>
      <c r="E1594" s="100">
        <v>0</v>
      </c>
      <c r="F1594" s="100">
        <v>0</v>
      </c>
      <c r="G1594" s="100" t="s">
        <v>1535</v>
      </c>
    </row>
    <row r="1595" spans="2:7">
      <c r="B1595" s="105" t="s">
        <v>2178</v>
      </c>
      <c r="C1595" s="100" t="s">
        <v>1533</v>
      </c>
      <c r="D1595" s="100">
        <v>68</v>
      </c>
      <c r="E1595" s="100">
        <v>680</v>
      </c>
      <c r="F1595" s="100">
        <v>0</v>
      </c>
      <c r="G1595" s="100" t="s">
        <v>1536</v>
      </c>
    </row>
    <row r="1596" spans="2:7">
      <c r="B1596" s="105" t="s">
        <v>2178</v>
      </c>
      <c r="C1596" s="100" t="s">
        <v>1533</v>
      </c>
      <c r="D1596" s="100">
        <v>68</v>
      </c>
      <c r="E1596" s="100">
        <v>680</v>
      </c>
      <c r="F1596" s="100">
        <v>6800</v>
      </c>
      <c r="G1596" s="100" t="s">
        <v>388</v>
      </c>
    </row>
    <row r="1597" spans="2:7">
      <c r="B1597" s="105" t="s">
        <v>2178</v>
      </c>
      <c r="C1597" s="100" t="s">
        <v>1533</v>
      </c>
      <c r="D1597" s="100">
        <v>68</v>
      </c>
      <c r="E1597" s="100">
        <v>680</v>
      </c>
      <c r="F1597" s="100">
        <v>6809</v>
      </c>
      <c r="G1597" s="100" t="s">
        <v>389</v>
      </c>
    </row>
    <row r="1598" spans="2:7">
      <c r="B1598" s="105" t="s">
        <v>2178</v>
      </c>
      <c r="C1598" s="100" t="s">
        <v>1533</v>
      </c>
      <c r="D1598" s="100">
        <v>68</v>
      </c>
      <c r="E1598" s="100">
        <v>681</v>
      </c>
      <c r="F1598" s="100">
        <v>0</v>
      </c>
      <c r="G1598" s="100" t="s">
        <v>1537</v>
      </c>
    </row>
    <row r="1599" spans="2:7">
      <c r="B1599" s="105" t="s">
        <v>2178</v>
      </c>
      <c r="C1599" s="100" t="s">
        <v>1533</v>
      </c>
      <c r="D1599" s="100">
        <v>68</v>
      </c>
      <c r="E1599" s="100">
        <v>681</v>
      </c>
      <c r="F1599" s="100">
        <v>6811</v>
      </c>
      <c r="G1599" s="100" t="s">
        <v>1538</v>
      </c>
    </row>
    <row r="1600" spans="2:7">
      <c r="B1600" s="105" t="s">
        <v>2178</v>
      </c>
      <c r="C1600" s="100" t="s">
        <v>1533</v>
      </c>
      <c r="D1600" s="100">
        <v>68</v>
      </c>
      <c r="E1600" s="100">
        <v>681</v>
      </c>
      <c r="F1600" s="100">
        <v>6812</v>
      </c>
      <c r="G1600" s="100" t="s">
        <v>1539</v>
      </c>
    </row>
    <row r="1601" spans="2:7">
      <c r="B1601" s="105" t="s">
        <v>2178</v>
      </c>
      <c r="C1601" s="100" t="s">
        <v>1533</v>
      </c>
      <c r="D1601" s="100">
        <v>68</v>
      </c>
      <c r="E1601" s="100">
        <v>682</v>
      </c>
      <c r="F1601" s="100">
        <v>0</v>
      </c>
      <c r="G1601" s="100" t="s">
        <v>1540</v>
      </c>
    </row>
    <row r="1602" spans="2:7">
      <c r="B1602" s="105" t="s">
        <v>2178</v>
      </c>
      <c r="C1602" s="100" t="s">
        <v>1533</v>
      </c>
      <c r="D1602" s="100">
        <v>68</v>
      </c>
      <c r="E1602" s="100">
        <v>682</v>
      </c>
      <c r="F1602" s="100">
        <v>6821</v>
      </c>
      <c r="G1602" s="100" t="s">
        <v>1540</v>
      </c>
    </row>
    <row r="1603" spans="2:7">
      <c r="B1603" s="105" t="s">
        <v>2178</v>
      </c>
      <c r="C1603" s="100" t="s">
        <v>1533</v>
      </c>
      <c r="D1603" s="100">
        <v>69</v>
      </c>
      <c r="E1603" s="100">
        <v>0</v>
      </c>
      <c r="F1603" s="100">
        <v>0</v>
      </c>
      <c r="G1603" s="100" t="s">
        <v>1541</v>
      </c>
    </row>
    <row r="1604" spans="2:7">
      <c r="B1604" s="105" t="s">
        <v>2178</v>
      </c>
      <c r="C1604" s="100" t="s">
        <v>1533</v>
      </c>
      <c r="D1604" s="100">
        <v>69</v>
      </c>
      <c r="E1604" s="100">
        <v>690</v>
      </c>
      <c r="F1604" s="100">
        <v>0</v>
      </c>
      <c r="G1604" s="100" t="s">
        <v>1542</v>
      </c>
    </row>
    <row r="1605" spans="2:7">
      <c r="B1605" s="105" t="s">
        <v>2178</v>
      </c>
      <c r="C1605" s="100" t="s">
        <v>1533</v>
      </c>
      <c r="D1605" s="100">
        <v>69</v>
      </c>
      <c r="E1605" s="100">
        <v>690</v>
      </c>
      <c r="F1605" s="100">
        <v>6900</v>
      </c>
      <c r="G1605" s="100" t="s">
        <v>388</v>
      </c>
    </row>
    <row r="1606" spans="2:7">
      <c r="B1606" s="105" t="s">
        <v>2178</v>
      </c>
      <c r="C1606" s="100" t="s">
        <v>1533</v>
      </c>
      <c r="D1606" s="100">
        <v>69</v>
      </c>
      <c r="E1606" s="100">
        <v>690</v>
      </c>
      <c r="F1606" s="100">
        <v>6909</v>
      </c>
      <c r="G1606" s="100" t="s">
        <v>389</v>
      </c>
    </row>
    <row r="1607" spans="2:7">
      <c r="B1607" s="105" t="s">
        <v>2178</v>
      </c>
      <c r="C1607" s="100" t="s">
        <v>1533</v>
      </c>
      <c r="D1607" s="100">
        <v>69</v>
      </c>
      <c r="E1607" s="100">
        <v>691</v>
      </c>
      <c r="F1607" s="100">
        <v>0</v>
      </c>
      <c r="G1607" s="100" t="s">
        <v>1543</v>
      </c>
    </row>
    <row r="1608" spans="2:7">
      <c r="B1608" s="105" t="s">
        <v>2178</v>
      </c>
      <c r="C1608" s="100" t="s">
        <v>1533</v>
      </c>
      <c r="D1608" s="100">
        <v>69</v>
      </c>
      <c r="E1608" s="100">
        <v>691</v>
      </c>
      <c r="F1608" s="100">
        <v>6911</v>
      </c>
      <c r="G1608" s="100" t="s">
        <v>1544</v>
      </c>
    </row>
    <row r="1609" spans="2:7">
      <c r="B1609" s="105" t="s">
        <v>2178</v>
      </c>
      <c r="C1609" s="100" t="s">
        <v>1533</v>
      </c>
      <c r="D1609" s="100">
        <v>69</v>
      </c>
      <c r="E1609" s="100">
        <v>691</v>
      </c>
      <c r="F1609" s="100">
        <v>6912</v>
      </c>
      <c r="G1609" s="100" t="s">
        <v>1545</v>
      </c>
    </row>
    <row r="1610" spans="2:7">
      <c r="B1610" s="105" t="s">
        <v>2178</v>
      </c>
      <c r="C1610" s="100" t="s">
        <v>1533</v>
      </c>
      <c r="D1610" s="100">
        <v>69</v>
      </c>
      <c r="E1610" s="100">
        <v>691</v>
      </c>
      <c r="F1610" s="100">
        <v>6919</v>
      </c>
      <c r="G1610" s="100" t="s">
        <v>1546</v>
      </c>
    </row>
    <row r="1611" spans="2:7">
      <c r="B1611" s="105" t="s">
        <v>2178</v>
      </c>
      <c r="C1611" s="100" t="s">
        <v>1533</v>
      </c>
      <c r="D1611" s="100">
        <v>69</v>
      </c>
      <c r="E1611" s="100">
        <v>692</v>
      </c>
      <c r="F1611" s="100">
        <v>0</v>
      </c>
      <c r="G1611" s="100" t="s">
        <v>1547</v>
      </c>
    </row>
    <row r="1612" spans="2:7">
      <c r="B1612" s="105" t="s">
        <v>2178</v>
      </c>
      <c r="C1612" s="100" t="s">
        <v>1533</v>
      </c>
      <c r="D1612" s="100">
        <v>69</v>
      </c>
      <c r="E1612" s="100">
        <v>692</v>
      </c>
      <c r="F1612" s="100">
        <v>6921</v>
      </c>
      <c r="G1612" s="100" t="s">
        <v>1548</v>
      </c>
    </row>
    <row r="1613" spans="2:7">
      <c r="B1613" s="105" t="s">
        <v>2178</v>
      </c>
      <c r="C1613" s="100" t="s">
        <v>1533</v>
      </c>
      <c r="D1613" s="100">
        <v>69</v>
      </c>
      <c r="E1613" s="100">
        <v>692</v>
      </c>
      <c r="F1613" s="100">
        <v>6922</v>
      </c>
      <c r="G1613" s="100" t="s">
        <v>1549</v>
      </c>
    </row>
    <row r="1614" spans="2:7">
      <c r="B1614" s="105" t="s">
        <v>2177</v>
      </c>
      <c r="C1614" s="100" t="s">
        <v>1533</v>
      </c>
      <c r="D1614" s="100">
        <v>69</v>
      </c>
      <c r="E1614" s="100">
        <v>693</v>
      </c>
      <c r="F1614" s="100">
        <v>0</v>
      </c>
      <c r="G1614" s="100" t="s">
        <v>1550</v>
      </c>
    </row>
    <row r="1615" spans="2:7">
      <c r="B1615" s="105" t="s">
        <v>2177</v>
      </c>
      <c r="C1615" s="100" t="s">
        <v>1533</v>
      </c>
      <c r="D1615" s="100">
        <v>69</v>
      </c>
      <c r="E1615" s="100">
        <v>693</v>
      </c>
      <c r="F1615" s="100">
        <v>6931</v>
      </c>
      <c r="G1615" s="100" t="s">
        <v>1550</v>
      </c>
    </row>
    <row r="1616" spans="2:7">
      <c r="B1616" s="105" t="s">
        <v>2178</v>
      </c>
      <c r="C1616" s="100" t="s">
        <v>1533</v>
      </c>
      <c r="D1616" s="100">
        <v>69</v>
      </c>
      <c r="E1616" s="100">
        <v>694</v>
      </c>
      <c r="F1616" s="100">
        <v>0</v>
      </c>
      <c r="G1616" s="100" t="s">
        <v>1551</v>
      </c>
    </row>
    <row r="1617" spans="2:7">
      <c r="B1617" s="105" t="s">
        <v>2178</v>
      </c>
      <c r="C1617" s="100" t="s">
        <v>1533</v>
      </c>
      <c r="D1617" s="100">
        <v>69</v>
      </c>
      <c r="E1617" s="100">
        <v>694</v>
      </c>
      <c r="F1617" s="100">
        <v>6941</v>
      </c>
      <c r="G1617" s="100" t="s">
        <v>1551</v>
      </c>
    </row>
    <row r="1618" spans="2:7">
      <c r="B1618" s="105" t="s">
        <v>2177</v>
      </c>
      <c r="C1618" s="100" t="s">
        <v>1533</v>
      </c>
      <c r="D1618" s="100">
        <v>70</v>
      </c>
      <c r="E1618" s="100">
        <v>0</v>
      </c>
      <c r="F1618" s="100">
        <v>0</v>
      </c>
      <c r="G1618" s="100" t="s">
        <v>1552</v>
      </c>
    </row>
    <row r="1619" spans="2:7">
      <c r="B1619" s="105" t="s">
        <v>2177</v>
      </c>
      <c r="C1619" s="100" t="s">
        <v>1533</v>
      </c>
      <c r="D1619" s="100">
        <v>70</v>
      </c>
      <c r="E1619" s="100">
        <v>700</v>
      </c>
      <c r="F1619" s="100">
        <v>0</v>
      </c>
      <c r="G1619" s="100" t="s">
        <v>1553</v>
      </c>
    </row>
    <row r="1620" spans="2:7">
      <c r="B1620" s="105" t="s">
        <v>2177</v>
      </c>
      <c r="C1620" s="100" t="s">
        <v>1533</v>
      </c>
      <c r="D1620" s="100">
        <v>70</v>
      </c>
      <c r="E1620" s="100">
        <v>700</v>
      </c>
      <c r="F1620" s="100">
        <v>7000</v>
      </c>
      <c r="G1620" s="100" t="s">
        <v>388</v>
      </c>
    </row>
    <row r="1621" spans="2:7">
      <c r="B1621" s="105" t="s">
        <v>2177</v>
      </c>
      <c r="C1621" s="100" t="s">
        <v>1533</v>
      </c>
      <c r="D1621" s="100">
        <v>70</v>
      </c>
      <c r="E1621" s="100">
        <v>700</v>
      </c>
      <c r="F1621" s="100">
        <v>7009</v>
      </c>
      <c r="G1621" s="100" t="s">
        <v>389</v>
      </c>
    </row>
    <row r="1622" spans="2:7">
      <c r="B1622" s="105" t="s">
        <v>2177</v>
      </c>
      <c r="C1622" s="100" t="s">
        <v>1533</v>
      </c>
      <c r="D1622" s="100">
        <v>70</v>
      </c>
      <c r="E1622" s="100">
        <v>701</v>
      </c>
      <c r="F1622" s="100">
        <v>0</v>
      </c>
      <c r="G1622" s="100" t="s">
        <v>1554</v>
      </c>
    </row>
    <row r="1623" spans="2:7">
      <c r="B1623" s="105" t="s">
        <v>2177</v>
      </c>
      <c r="C1623" s="100" t="s">
        <v>1533</v>
      </c>
      <c r="D1623" s="100">
        <v>70</v>
      </c>
      <c r="E1623" s="100">
        <v>701</v>
      </c>
      <c r="F1623" s="100">
        <v>7011</v>
      </c>
      <c r="G1623" s="100" t="s">
        <v>1555</v>
      </c>
    </row>
    <row r="1624" spans="2:7">
      <c r="B1624" s="105" t="s">
        <v>2177</v>
      </c>
      <c r="C1624" s="100" t="s">
        <v>1533</v>
      </c>
      <c r="D1624" s="100">
        <v>70</v>
      </c>
      <c r="E1624" s="100">
        <v>701</v>
      </c>
      <c r="F1624" s="100">
        <v>7019</v>
      </c>
      <c r="G1624" s="100" t="s">
        <v>1556</v>
      </c>
    </row>
    <row r="1625" spans="2:7">
      <c r="B1625" s="105" t="s">
        <v>2177</v>
      </c>
      <c r="C1625" s="100" t="s">
        <v>1533</v>
      </c>
      <c r="D1625" s="100">
        <v>70</v>
      </c>
      <c r="E1625" s="100">
        <v>702</v>
      </c>
      <c r="F1625" s="100">
        <v>0</v>
      </c>
      <c r="G1625" s="100" t="s">
        <v>1557</v>
      </c>
    </row>
    <row r="1626" spans="2:7">
      <c r="B1626" s="105" t="s">
        <v>2177</v>
      </c>
      <c r="C1626" s="100" t="s">
        <v>1533</v>
      </c>
      <c r="D1626" s="100">
        <v>70</v>
      </c>
      <c r="E1626" s="100">
        <v>702</v>
      </c>
      <c r="F1626" s="100">
        <v>7021</v>
      </c>
      <c r="G1626" s="100" t="s">
        <v>1558</v>
      </c>
    </row>
    <row r="1627" spans="2:7">
      <c r="B1627" s="105" t="s">
        <v>2177</v>
      </c>
      <c r="C1627" s="100" t="s">
        <v>1533</v>
      </c>
      <c r="D1627" s="100">
        <v>70</v>
      </c>
      <c r="E1627" s="100">
        <v>702</v>
      </c>
      <c r="F1627" s="100">
        <v>7022</v>
      </c>
      <c r="G1627" s="100" t="s">
        <v>1559</v>
      </c>
    </row>
    <row r="1628" spans="2:7">
      <c r="B1628" s="105" t="s">
        <v>2177</v>
      </c>
      <c r="C1628" s="100" t="s">
        <v>1533</v>
      </c>
      <c r="D1628" s="100">
        <v>70</v>
      </c>
      <c r="E1628" s="100">
        <v>703</v>
      </c>
      <c r="F1628" s="100">
        <v>0</v>
      </c>
      <c r="G1628" s="100" t="s">
        <v>1560</v>
      </c>
    </row>
    <row r="1629" spans="2:7">
      <c r="B1629" s="105" t="s">
        <v>2177</v>
      </c>
      <c r="C1629" s="100" t="s">
        <v>1533</v>
      </c>
      <c r="D1629" s="100">
        <v>70</v>
      </c>
      <c r="E1629" s="100">
        <v>703</v>
      </c>
      <c r="F1629" s="100">
        <v>7031</v>
      </c>
      <c r="G1629" s="100" t="s">
        <v>1561</v>
      </c>
    </row>
    <row r="1630" spans="2:7">
      <c r="B1630" s="105" t="s">
        <v>2177</v>
      </c>
      <c r="C1630" s="100" t="s">
        <v>1533</v>
      </c>
      <c r="D1630" s="100">
        <v>70</v>
      </c>
      <c r="E1630" s="100">
        <v>703</v>
      </c>
      <c r="F1630" s="100">
        <v>7032</v>
      </c>
      <c r="G1630" s="100" t="s">
        <v>1562</v>
      </c>
    </row>
    <row r="1631" spans="2:7">
      <c r="B1631" s="105" t="s">
        <v>2177</v>
      </c>
      <c r="C1631" s="100" t="s">
        <v>1533</v>
      </c>
      <c r="D1631" s="100">
        <v>70</v>
      </c>
      <c r="E1631" s="100">
        <v>704</v>
      </c>
      <c r="F1631" s="100">
        <v>0</v>
      </c>
      <c r="G1631" s="100" t="s">
        <v>1563</v>
      </c>
    </row>
    <row r="1632" spans="2:7">
      <c r="B1632" s="105" t="s">
        <v>2177</v>
      </c>
      <c r="C1632" s="100" t="s">
        <v>1533</v>
      </c>
      <c r="D1632" s="100">
        <v>70</v>
      </c>
      <c r="E1632" s="100">
        <v>704</v>
      </c>
      <c r="F1632" s="100">
        <v>7041</v>
      </c>
      <c r="G1632" s="100" t="s">
        <v>1563</v>
      </c>
    </row>
    <row r="1633" spans="2:7">
      <c r="B1633" s="105" t="s">
        <v>2177</v>
      </c>
      <c r="C1633" s="100" t="s">
        <v>1533</v>
      </c>
      <c r="D1633" s="100">
        <v>70</v>
      </c>
      <c r="E1633" s="100">
        <v>705</v>
      </c>
      <c r="F1633" s="100">
        <v>0</v>
      </c>
      <c r="G1633" s="100" t="s">
        <v>1564</v>
      </c>
    </row>
    <row r="1634" spans="2:7">
      <c r="B1634" s="105" t="s">
        <v>2177</v>
      </c>
      <c r="C1634" s="100" t="s">
        <v>1533</v>
      </c>
      <c r="D1634" s="100">
        <v>70</v>
      </c>
      <c r="E1634" s="100">
        <v>705</v>
      </c>
      <c r="F1634" s="100">
        <v>7051</v>
      </c>
      <c r="G1634" s="100" t="s">
        <v>1564</v>
      </c>
    </row>
    <row r="1635" spans="2:7">
      <c r="B1635" s="105" t="s">
        <v>2177</v>
      </c>
      <c r="C1635" s="100" t="s">
        <v>1533</v>
      </c>
      <c r="D1635" s="100">
        <v>70</v>
      </c>
      <c r="E1635" s="100">
        <v>709</v>
      </c>
      <c r="F1635" s="100">
        <v>0</v>
      </c>
      <c r="G1635" s="100" t="s">
        <v>1565</v>
      </c>
    </row>
    <row r="1636" spans="2:7">
      <c r="B1636" s="105" t="s">
        <v>2177</v>
      </c>
      <c r="C1636" s="100" t="s">
        <v>1533</v>
      </c>
      <c r="D1636" s="100">
        <v>70</v>
      </c>
      <c r="E1636" s="100">
        <v>709</v>
      </c>
      <c r="F1636" s="100">
        <v>7091</v>
      </c>
      <c r="G1636" s="100" t="s">
        <v>1566</v>
      </c>
    </row>
    <row r="1637" spans="2:7">
      <c r="B1637" s="105" t="s">
        <v>2177</v>
      </c>
      <c r="C1637" s="100" t="s">
        <v>1533</v>
      </c>
      <c r="D1637" s="100">
        <v>70</v>
      </c>
      <c r="E1637" s="100">
        <v>709</v>
      </c>
      <c r="F1637" s="100">
        <v>7092</v>
      </c>
      <c r="G1637" s="100" t="s">
        <v>1567</v>
      </c>
    </row>
    <row r="1638" spans="2:7">
      <c r="B1638" s="105" t="s">
        <v>2177</v>
      </c>
      <c r="C1638" s="100" t="s">
        <v>1533</v>
      </c>
      <c r="D1638" s="100">
        <v>70</v>
      </c>
      <c r="E1638" s="100">
        <v>709</v>
      </c>
      <c r="F1638" s="100">
        <v>7093</v>
      </c>
      <c r="G1638" s="100" t="s">
        <v>1568</v>
      </c>
    </row>
    <row r="1639" spans="2:7">
      <c r="B1639" s="105" t="s">
        <v>2177</v>
      </c>
      <c r="C1639" s="100" t="s">
        <v>1533</v>
      </c>
      <c r="D1639" s="100">
        <v>70</v>
      </c>
      <c r="E1639" s="100">
        <v>709</v>
      </c>
      <c r="F1639" s="100">
        <v>7099</v>
      </c>
      <c r="G1639" s="100" t="s">
        <v>1569</v>
      </c>
    </row>
    <row r="1640" spans="2:7">
      <c r="B1640" s="105" t="s">
        <v>2177</v>
      </c>
      <c r="C1640" s="100" t="s">
        <v>1570</v>
      </c>
      <c r="D1640" s="100">
        <v>0</v>
      </c>
      <c r="E1640" s="100">
        <v>0</v>
      </c>
      <c r="F1640" s="100">
        <v>0</v>
      </c>
      <c r="G1640" s="100" t="s">
        <v>1571</v>
      </c>
    </row>
    <row r="1641" spans="2:7">
      <c r="B1641" s="105" t="s">
        <v>2177</v>
      </c>
      <c r="C1641" s="100" t="s">
        <v>1570</v>
      </c>
      <c r="D1641" s="100">
        <v>71</v>
      </c>
      <c r="E1641" s="100">
        <v>0</v>
      </c>
      <c r="F1641" s="100">
        <v>0</v>
      </c>
      <c r="G1641" s="100" t="s">
        <v>1572</v>
      </c>
    </row>
    <row r="1642" spans="2:7">
      <c r="B1642" s="105" t="s">
        <v>2177</v>
      </c>
      <c r="C1642" s="100" t="s">
        <v>1570</v>
      </c>
      <c r="D1642" s="100">
        <v>71</v>
      </c>
      <c r="E1642" s="100">
        <v>710</v>
      </c>
      <c r="F1642" s="100">
        <v>0</v>
      </c>
      <c r="G1642" s="100" t="s">
        <v>1573</v>
      </c>
    </row>
    <row r="1643" spans="2:7">
      <c r="B1643" s="105" t="s">
        <v>2177</v>
      </c>
      <c r="C1643" s="100" t="s">
        <v>1570</v>
      </c>
      <c r="D1643" s="100">
        <v>71</v>
      </c>
      <c r="E1643" s="100">
        <v>710</v>
      </c>
      <c r="F1643" s="100">
        <v>7101</v>
      </c>
      <c r="G1643" s="100" t="s">
        <v>1428</v>
      </c>
    </row>
    <row r="1644" spans="2:7">
      <c r="B1644" s="105" t="s">
        <v>2177</v>
      </c>
      <c r="C1644" s="100" t="s">
        <v>1570</v>
      </c>
      <c r="D1644" s="100">
        <v>71</v>
      </c>
      <c r="E1644" s="100">
        <v>711</v>
      </c>
      <c r="F1644" s="100">
        <v>0</v>
      </c>
      <c r="G1644" s="100" t="s">
        <v>1574</v>
      </c>
    </row>
    <row r="1645" spans="2:7">
      <c r="B1645" s="105" t="s">
        <v>2177</v>
      </c>
      <c r="C1645" s="100" t="s">
        <v>1570</v>
      </c>
      <c r="D1645" s="100">
        <v>71</v>
      </c>
      <c r="E1645" s="100">
        <v>711</v>
      </c>
      <c r="F1645" s="100">
        <v>7111</v>
      </c>
      <c r="G1645" s="100" t="s">
        <v>1575</v>
      </c>
    </row>
    <row r="1646" spans="2:7">
      <c r="B1646" s="105" t="s">
        <v>2177</v>
      </c>
      <c r="C1646" s="100" t="s">
        <v>1570</v>
      </c>
      <c r="D1646" s="100">
        <v>71</v>
      </c>
      <c r="E1646" s="100">
        <v>711</v>
      </c>
      <c r="F1646" s="100">
        <v>7112</v>
      </c>
      <c r="G1646" s="100" t="s">
        <v>1576</v>
      </c>
    </row>
    <row r="1647" spans="2:7">
      <c r="B1647" s="105" t="s">
        <v>2177</v>
      </c>
      <c r="C1647" s="100" t="s">
        <v>1570</v>
      </c>
      <c r="D1647" s="100">
        <v>71</v>
      </c>
      <c r="E1647" s="100">
        <v>711</v>
      </c>
      <c r="F1647" s="100">
        <v>7113</v>
      </c>
      <c r="G1647" s="100" t="s">
        <v>1577</v>
      </c>
    </row>
    <row r="1648" spans="2:7">
      <c r="B1648" s="105" t="s">
        <v>2177</v>
      </c>
      <c r="C1648" s="100" t="s">
        <v>1570</v>
      </c>
      <c r="D1648" s="100">
        <v>71</v>
      </c>
      <c r="E1648" s="100">
        <v>711</v>
      </c>
      <c r="F1648" s="100">
        <v>7114</v>
      </c>
      <c r="G1648" s="100" t="s">
        <v>1578</v>
      </c>
    </row>
    <row r="1649" spans="2:7">
      <c r="B1649" s="105" t="s">
        <v>2177</v>
      </c>
      <c r="C1649" s="100" t="s">
        <v>1570</v>
      </c>
      <c r="D1649" s="100">
        <v>71</v>
      </c>
      <c r="E1649" s="100">
        <v>712</v>
      </c>
      <c r="F1649" s="100">
        <v>0</v>
      </c>
      <c r="G1649" s="100" t="s">
        <v>1579</v>
      </c>
    </row>
    <row r="1650" spans="2:7">
      <c r="B1650" s="105" t="s">
        <v>2177</v>
      </c>
      <c r="C1650" s="100" t="s">
        <v>1570</v>
      </c>
      <c r="D1650" s="100">
        <v>71</v>
      </c>
      <c r="E1650" s="100">
        <v>712</v>
      </c>
      <c r="F1650" s="100">
        <v>7121</v>
      </c>
      <c r="G1650" s="100" t="s">
        <v>1579</v>
      </c>
    </row>
    <row r="1651" spans="2:7">
      <c r="B1651" s="105" t="s">
        <v>2177</v>
      </c>
      <c r="C1651" s="100" t="s">
        <v>1570</v>
      </c>
      <c r="D1651" s="100">
        <v>72</v>
      </c>
      <c r="E1651" s="100">
        <v>0</v>
      </c>
      <c r="F1651" s="100">
        <v>0</v>
      </c>
      <c r="G1651" s="100" t="s">
        <v>1580</v>
      </c>
    </row>
    <row r="1652" spans="2:7">
      <c r="B1652" s="105" t="s">
        <v>2177</v>
      </c>
      <c r="C1652" s="100" t="s">
        <v>1570</v>
      </c>
      <c r="D1652" s="100">
        <v>72</v>
      </c>
      <c r="E1652" s="100">
        <v>720</v>
      </c>
      <c r="F1652" s="100">
        <v>0</v>
      </c>
      <c r="G1652" s="100" t="s">
        <v>1581</v>
      </c>
    </row>
    <row r="1653" spans="2:7">
      <c r="B1653" s="105" t="s">
        <v>2177</v>
      </c>
      <c r="C1653" s="100" t="s">
        <v>1570</v>
      </c>
      <c r="D1653" s="100">
        <v>72</v>
      </c>
      <c r="E1653" s="100">
        <v>720</v>
      </c>
      <c r="F1653" s="100">
        <v>7201</v>
      </c>
      <c r="G1653" s="100" t="s">
        <v>1428</v>
      </c>
    </row>
    <row r="1654" spans="2:7">
      <c r="B1654" s="105" t="s">
        <v>2177</v>
      </c>
      <c r="C1654" s="100" t="s">
        <v>1570</v>
      </c>
      <c r="D1654" s="100">
        <v>72</v>
      </c>
      <c r="E1654" s="100">
        <v>721</v>
      </c>
      <c r="F1654" s="100">
        <v>0</v>
      </c>
      <c r="G1654" s="100" t="s">
        <v>1582</v>
      </c>
    </row>
    <row r="1655" spans="2:7">
      <c r="B1655" s="105" t="s">
        <v>2177</v>
      </c>
      <c r="C1655" s="100" t="s">
        <v>1570</v>
      </c>
      <c r="D1655" s="100">
        <v>72</v>
      </c>
      <c r="E1655" s="100">
        <v>721</v>
      </c>
      <c r="F1655" s="100">
        <v>7211</v>
      </c>
      <c r="G1655" s="100" t="s">
        <v>1583</v>
      </c>
    </row>
    <row r="1656" spans="2:7">
      <c r="B1656" s="105" t="s">
        <v>2177</v>
      </c>
      <c r="C1656" s="100" t="s">
        <v>1570</v>
      </c>
      <c r="D1656" s="100">
        <v>72</v>
      </c>
      <c r="E1656" s="100">
        <v>721</v>
      </c>
      <c r="F1656" s="100">
        <v>7212</v>
      </c>
      <c r="G1656" s="100" t="s">
        <v>1584</v>
      </c>
    </row>
    <row r="1657" spans="2:7">
      <c r="B1657" s="105" t="s">
        <v>2177</v>
      </c>
      <c r="C1657" s="100" t="s">
        <v>1570</v>
      </c>
      <c r="D1657" s="100">
        <v>72</v>
      </c>
      <c r="E1657" s="100">
        <v>722</v>
      </c>
      <c r="F1657" s="100">
        <v>0</v>
      </c>
      <c r="G1657" s="100" t="s">
        <v>1585</v>
      </c>
    </row>
    <row r="1658" spans="2:7">
      <c r="B1658" s="105" t="s">
        <v>2177</v>
      </c>
      <c r="C1658" s="100" t="s">
        <v>1570</v>
      </c>
      <c r="D1658" s="100">
        <v>72</v>
      </c>
      <c r="E1658" s="100">
        <v>722</v>
      </c>
      <c r="F1658" s="100">
        <v>7221</v>
      </c>
      <c r="G1658" s="100" t="s">
        <v>1586</v>
      </c>
    </row>
    <row r="1659" spans="2:7">
      <c r="B1659" s="105" t="s">
        <v>2177</v>
      </c>
      <c r="C1659" s="100" t="s">
        <v>1570</v>
      </c>
      <c r="D1659" s="100">
        <v>72</v>
      </c>
      <c r="E1659" s="100">
        <v>722</v>
      </c>
      <c r="F1659" s="100">
        <v>7222</v>
      </c>
      <c r="G1659" s="100" t="s">
        <v>1587</v>
      </c>
    </row>
    <row r="1660" spans="2:7">
      <c r="B1660" s="105" t="s">
        <v>2177</v>
      </c>
      <c r="C1660" s="100" t="s">
        <v>1570</v>
      </c>
      <c r="D1660" s="100">
        <v>72</v>
      </c>
      <c r="E1660" s="100">
        <v>723</v>
      </c>
      <c r="F1660" s="100">
        <v>0</v>
      </c>
      <c r="G1660" s="100" t="s">
        <v>1588</v>
      </c>
    </row>
    <row r="1661" spans="2:7">
      <c r="B1661" s="105" t="s">
        <v>2177</v>
      </c>
      <c r="C1661" s="100" t="s">
        <v>1570</v>
      </c>
      <c r="D1661" s="100">
        <v>72</v>
      </c>
      <c r="E1661" s="100">
        <v>723</v>
      </c>
      <c r="F1661" s="100">
        <v>7231</v>
      </c>
      <c r="G1661" s="100" t="s">
        <v>1588</v>
      </c>
    </row>
    <row r="1662" spans="2:7">
      <c r="B1662" s="105" t="s">
        <v>2177</v>
      </c>
      <c r="C1662" s="100" t="s">
        <v>1570</v>
      </c>
      <c r="D1662" s="100">
        <v>72</v>
      </c>
      <c r="E1662" s="100">
        <v>724</v>
      </c>
      <c r="F1662" s="100">
        <v>0</v>
      </c>
      <c r="G1662" s="100" t="s">
        <v>1589</v>
      </c>
    </row>
    <row r="1663" spans="2:7">
      <c r="B1663" s="105" t="s">
        <v>2177</v>
      </c>
      <c r="C1663" s="100" t="s">
        <v>1570</v>
      </c>
      <c r="D1663" s="100">
        <v>72</v>
      </c>
      <c r="E1663" s="100">
        <v>724</v>
      </c>
      <c r="F1663" s="100">
        <v>7241</v>
      </c>
      <c r="G1663" s="100" t="s">
        <v>1590</v>
      </c>
    </row>
    <row r="1664" spans="2:7">
      <c r="B1664" s="105" t="s">
        <v>2177</v>
      </c>
      <c r="C1664" s="100" t="s">
        <v>1570</v>
      </c>
      <c r="D1664" s="100">
        <v>72</v>
      </c>
      <c r="E1664" s="100">
        <v>724</v>
      </c>
      <c r="F1664" s="100">
        <v>7242</v>
      </c>
      <c r="G1664" s="100" t="s">
        <v>1591</v>
      </c>
    </row>
    <row r="1665" spans="2:7">
      <c r="B1665" s="105" t="s">
        <v>2177</v>
      </c>
      <c r="C1665" s="100" t="s">
        <v>1570</v>
      </c>
      <c r="D1665" s="100">
        <v>72</v>
      </c>
      <c r="E1665" s="100">
        <v>725</v>
      </c>
      <c r="F1665" s="100">
        <v>0</v>
      </c>
      <c r="G1665" s="100" t="s">
        <v>1592</v>
      </c>
    </row>
    <row r="1666" spans="2:7">
      <c r="B1666" s="105" t="s">
        <v>2177</v>
      </c>
      <c r="C1666" s="100" t="s">
        <v>1570</v>
      </c>
      <c r="D1666" s="100">
        <v>72</v>
      </c>
      <c r="E1666" s="100">
        <v>725</v>
      </c>
      <c r="F1666" s="100">
        <v>7251</v>
      </c>
      <c r="G1666" s="100" t="s">
        <v>1592</v>
      </c>
    </row>
    <row r="1667" spans="2:7">
      <c r="B1667" s="105" t="s">
        <v>2177</v>
      </c>
      <c r="C1667" s="100" t="s">
        <v>1570</v>
      </c>
      <c r="D1667" s="100">
        <v>72</v>
      </c>
      <c r="E1667" s="100">
        <v>726</v>
      </c>
      <c r="F1667" s="100">
        <v>0</v>
      </c>
      <c r="G1667" s="100" t="s">
        <v>1593</v>
      </c>
    </row>
    <row r="1668" spans="2:7">
      <c r="B1668" s="105" t="s">
        <v>2177</v>
      </c>
      <c r="C1668" s="100" t="s">
        <v>1570</v>
      </c>
      <c r="D1668" s="100">
        <v>72</v>
      </c>
      <c r="E1668" s="100">
        <v>726</v>
      </c>
      <c r="F1668" s="100">
        <v>7261</v>
      </c>
      <c r="G1668" s="100" t="s">
        <v>1593</v>
      </c>
    </row>
    <row r="1669" spans="2:7">
      <c r="B1669" s="105" t="s">
        <v>2177</v>
      </c>
      <c r="C1669" s="100" t="s">
        <v>1570</v>
      </c>
      <c r="D1669" s="100">
        <v>72</v>
      </c>
      <c r="E1669" s="100">
        <v>727</v>
      </c>
      <c r="F1669" s="100">
        <v>0</v>
      </c>
      <c r="G1669" s="100" t="s">
        <v>1594</v>
      </c>
    </row>
    <row r="1670" spans="2:7">
      <c r="B1670" s="105" t="s">
        <v>2177</v>
      </c>
      <c r="C1670" s="100" t="s">
        <v>1570</v>
      </c>
      <c r="D1670" s="100">
        <v>72</v>
      </c>
      <c r="E1670" s="100">
        <v>727</v>
      </c>
      <c r="F1670" s="100">
        <v>7271</v>
      </c>
      <c r="G1670" s="100" t="s">
        <v>1595</v>
      </c>
    </row>
    <row r="1671" spans="2:7">
      <c r="B1671" s="105" t="s">
        <v>2177</v>
      </c>
      <c r="C1671" s="100" t="s">
        <v>1570</v>
      </c>
      <c r="D1671" s="100">
        <v>72</v>
      </c>
      <c r="E1671" s="100">
        <v>727</v>
      </c>
      <c r="F1671" s="100">
        <v>7272</v>
      </c>
      <c r="G1671" s="100" t="s">
        <v>1596</v>
      </c>
    </row>
    <row r="1672" spans="2:7">
      <c r="B1672" s="105" t="s">
        <v>2177</v>
      </c>
      <c r="C1672" s="100" t="s">
        <v>1570</v>
      </c>
      <c r="D1672" s="100">
        <v>72</v>
      </c>
      <c r="E1672" s="100">
        <v>728</v>
      </c>
      <c r="F1672" s="100">
        <v>0</v>
      </c>
      <c r="G1672" s="100" t="s">
        <v>1597</v>
      </c>
    </row>
    <row r="1673" spans="2:7">
      <c r="B1673" s="105" t="s">
        <v>2177</v>
      </c>
      <c r="C1673" s="100" t="s">
        <v>1570</v>
      </c>
      <c r="D1673" s="100">
        <v>72</v>
      </c>
      <c r="E1673" s="100">
        <v>728</v>
      </c>
      <c r="F1673" s="100">
        <v>7281</v>
      </c>
      <c r="G1673" s="100" t="s">
        <v>1598</v>
      </c>
    </row>
    <row r="1674" spans="2:7">
      <c r="B1674" s="105" t="s">
        <v>2177</v>
      </c>
      <c r="C1674" s="100" t="s">
        <v>1570</v>
      </c>
      <c r="D1674" s="100">
        <v>72</v>
      </c>
      <c r="E1674" s="100">
        <v>728</v>
      </c>
      <c r="F1674" s="100">
        <v>7282</v>
      </c>
      <c r="G1674" s="100" t="s">
        <v>1599</v>
      </c>
    </row>
    <row r="1675" spans="2:7">
      <c r="B1675" s="105" t="s">
        <v>2177</v>
      </c>
      <c r="C1675" s="100" t="s">
        <v>1570</v>
      </c>
      <c r="D1675" s="100">
        <v>72</v>
      </c>
      <c r="E1675" s="100">
        <v>729</v>
      </c>
      <c r="F1675" s="100">
        <v>0</v>
      </c>
      <c r="G1675" s="100" t="s">
        <v>1600</v>
      </c>
    </row>
    <row r="1676" spans="2:7">
      <c r="B1676" s="105" t="s">
        <v>2177</v>
      </c>
      <c r="C1676" s="100" t="s">
        <v>1570</v>
      </c>
      <c r="D1676" s="100">
        <v>72</v>
      </c>
      <c r="E1676" s="100">
        <v>729</v>
      </c>
      <c r="F1676" s="100">
        <v>7291</v>
      </c>
      <c r="G1676" s="100" t="s">
        <v>1601</v>
      </c>
    </row>
    <row r="1677" spans="2:7">
      <c r="B1677" s="105" t="s">
        <v>2177</v>
      </c>
      <c r="C1677" s="100" t="s">
        <v>1570</v>
      </c>
      <c r="D1677" s="100">
        <v>72</v>
      </c>
      <c r="E1677" s="100">
        <v>729</v>
      </c>
      <c r="F1677" s="100">
        <v>7292</v>
      </c>
      <c r="G1677" s="100" t="s">
        <v>1602</v>
      </c>
    </row>
    <row r="1678" spans="2:7">
      <c r="B1678" s="105" t="s">
        <v>2177</v>
      </c>
      <c r="C1678" s="100" t="s">
        <v>1570</v>
      </c>
      <c r="D1678" s="100">
        <v>72</v>
      </c>
      <c r="E1678" s="100">
        <v>729</v>
      </c>
      <c r="F1678" s="100">
        <v>7293</v>
      </c>
      <c r="G1678" s="100" t="s">
        <v>1603</v>
      </c>
    </row>
    <row r="1679" spans="2:7">
      <c r="B1679" s="105" t="s">
        <v>2177</v>
      </c>
      <c r="C1679" s="100" t="s">
        <v>1570</v>
      </c>
      <c r="D1679" s="100">
        <v>72</v>
      </c>
      <c r="E1679" s="100">
        <v>729</v>
      </c>
      <c r="F1679" s="100">
        <v>7294</v>
      </c>
      <c r="G1679" s="100" t="s">
        <v>1604</v>
      </c>
    </row>
    <row r="1680" spans="2:7">
      <c r="B1680" s="105" t="s">
        <v>2177</v>
      </c>
      <c r="C1680" s="100" t="s">
        <v>1570</v>
      </c>
      <c r="D1680" s="100">
        <v>72</v>
      </c>
      <c r="E1680" s="100">
        <v>729</v>
      </c>
      <c r="F1680" s="100">
        <v>7299</v>
      </c>
      <c r="G1680" s="100" t="s">
        <v>1605</v>
      </c>
    </row>
    <row r="1681" spans="2:7">
      <c r="B1681" s="105" t="s">
        <v>2177</v>
      </c>
      <c r="C1681" s="100" t="s">
        <v>1570</v>
      </c>
      <c r="D1681" s="100">
        <v>73</v>
      </c>
      <c r="E1681" s="100">
        <v>0</v>
      </c>
      <c r="F1681" s="100">
        <v>0</v>
      </c>
      <c r="G1681" s="100" t="s">
        <v>1606</v>
      </c>
    </row>
    <row r="1682" spans="2:7">
      <c r="B1682" s="105" t="s">
        <v>2177</v>
      </c>
      <c r="C1682" s="100" t="s">
        <v>1570</v>
      </c>
      <c r="D1682" s="100">
        <v>73</v>
      </c>
      <c r="E1682" s="100">
        <v>730</v>
      </c>
      <c r="F1682" s="100">
        <v>0</v>
      </c>
      <c r="G1682" s="100" t="s">
        <v>1607</v>
      </c>
    </row>
    <row r="1683" spans="2:7">
      <c r="B1683" s="105" t="s">
        <v>2177</v>
      </c>
      <c r="C1683" s="100" t="s">
        <v>1570</v>
      </c>
      <c r="D1683" s="100">
        <v>73</v>
      </c>
      <c r="E1683" s="100">
        <v>730</v>
      </c>
      <c r="F1683" s="100">
        <v>7300</v>
      </c>
      <c r="G1683" s="100" t="s">
        <v>388</v>
      </c>
    </row>
    <row r="1684" spans="2:7">
      <c r="B1684" s="105" t="s">
        <v>2177</v>
      </c>
      <c r="C1684" s="100" t="s">
        <v>1570</v>
      </c>
      <c r="D1684" s="100">
        <v>73</v>
      </c>
      <c r="E1684" s="100">
        <v>730</v>
      </c>
      <c r="F1684" s="100">
        <v>7309</v>
      </c>
      <c r="G1684" s="100" t="s">
        <v>389</v>
      </c>
    </row>
    <row r="1685" spans="2:7">
      <c r="B1685" s="105" t="s">
        <v>2177</v>
      </c>
      <c r="C1685" s="100" t="s">
        <v>1570</v>
      </c>
      <c r="D1685" s="100">
        <v>73</v>
      </c>
      <c r="E1685" s="100">
        <v>731</v>
      </c>
      <c r="F1685" s="100">
        <v>0</v>
      </c>
      <c r="G1685" s="100" t="s">
        <v>1606</v>
      </c>
    </row>
    <row r="1686" spans="2:7">
      <c r="B1686" s="105" t="s">
        <v>2177</v>
      </c>
      <c r="C1686" s="100" t="s">
        <v>1570</v>
      </c>
      <c r="D1686" s="100">
        <v>73</v>
      </c>
      <c r="E1686" s="100">
        <v>731</v>
      </c>
      <c r="F1686" s="100">
        <v>7311</v>
      </c>
      <c r="G1686" s="100" t="s">
        <v>1606</v>
      </c>
    </row>
    <row r="1687" spans="2:7">
      <c r="B1687" s="105" t="s">
        <v>2177</v>
      </c>
      <c r="C1687" s="100" t="s">
        <v>1570</v>
      </c>
      <c r="D1687" s="100">
        <v>74</v>
      </c>
      <c r="E1687" s="100">
        <v>0</v>
      </c>
      <c r="F1687" s="100">
        <v>0</v>
      </c>
      <c r="G1687" s="100" t="s">
        <v>1608</v>
      </c>
    </row>
    <row r="1688" spans="2:7">
      <c r="B1688" s="105" t="s">
        <v>2177</v>
      </c>
      <c r="C1688" s="100" t="s">
        <v>1570</v>
      </c>
      <c r="D1688" s="100">
        <v>74</v>
      </c>
      <c r="E1688" s="100">
        <v>740</v>
      </c>
      <c r="F1688" s="100">
        <v>0</v>
      </c>
      <c r="G1688" s="100" t="s">
        <v>1609</v>
      </c>
    </row>
    <row r="1689" spans="2:7">
      <c r="B1689" s="105" t="s">
        <v>2177</v>
      </c>
      <c r="C1689" s="100" t="s">
        <v>1570</v>
      </c>
      <c r="D1689" s="100">
        <v>74</v>
      </c>
      <c r="E1689" s="100">
        <v>740</v>
      </c>
      <c r="F1689" s="100">
        <v>7401</v>
      </c>
      <c r="G1689" s="100" t="s">
        <v>1428</v>
      </c>
    </row>
    <row r="1690" spans="2:7">
      <c r="B1690" s="105" t="s">
        <v>2177</v>
      </c>
      <c r="C1690" s="100" t="s">
        <v>1570</v>
      </c>
      <c r="D1690" s="100">
        <v>74</v>
      </c>
      <c r="E1690" s="100">
        <v>741</v>
      </c>
      <c r="F1690" s="100">
        <v>0</v>
      </c>
      <c r="G1690" s="100" t="s">
        <v>1610</v>
      </c>
    </row>
    <row r="1691" spans="2:7">
      <c r="B1691" s="105" t="s">
        <v>2177</v>
      </c>
      <c r="C1691" s="100" t="s">
        <v>1570</v>
      </c>
      <c r="D1691" s="100">
        <v>74</v>
      </c>
      <c r="E1691" s="100">
        <v>741</v>
      </c>
      <c r="F1691" s="100">
        <v>7411</v>
      </c>
      <c r="G1691" s="100" t="s">
        <v>1610</v>
      </c>
    </row>
    <row r="1692" spans="2:7">
      <c r="B1692" s="105" t="s">
        <v>2177</v>
      </c>
      <c r="C1692" s="100" t="s">
        <v>1570</v>
      </c>
      <c r="D1692" s="100">
        <v>74</v>
      </c>
      <c r="E1692" s="100">
        <v>742</v>
      </c>
      <c r="F1692" s="100">
        <v>0</v>
      </c>
      <c r="G1692" s="100" t="s">
        <v>1611</v>
      </c>
    </row>
    <row r="1693" spans="2:7">
      <c r="B1693" s="105" t="s">
        <v>2177</v>
      </c>
      <c r="C1693" s="100" t="s">
        <v>1570</v>
      </c>
      <c r="D1693" s="100">
        <v>74</v>
      </c>
      <c r="E1693" s="100">
        <v>742</v>
      </c>
      <c r="F1693" s="100">
        <v>7421</v>
      </c>
      <c r="G1693" s="100" t="s">
        <v>1612</v>
      </c>
    </row>
    <row r="1694" spans="2:7">
      <c r="B1694" s="105" t="s">
        <v>2177</v>
      </c>
      <c r="C1694" s="100" t="s">
        <v>1570</v>
      </c>
      <c r="D1694" s="100">
        <v>74</v>
      </c>
      <c r="E1694" s="100">
        <v>742</v>
      </c>
      <c r="F1694" s="100">
        <v>7422</v>
      </c>
      <c r="G1694" s="100" t="s">
        <v>1613</v>
      </c>
    </row>
    <row r="1695" spans="2:7">
      <c r="B1695" s="105" t="s">
        <v>2177</v>
      </c>
      <c r="C1695" s="100" t="s">
        <v>1570</v>
      </c>
      <c r="D1695" s="100">
        <v>74</v>
      </c>
      <c r="E1695" s="100">
        <v>742</v>
      </c>
      <c r="F1695" s="100">
        <v>7429</v>
      </c>
      <c r="G1695" s="100" t="s">
        <v>1614</v>
      </c>
    </row>
    <row r="1696" spans="2:7">
      <c r="B1696" s="105" t="s">
        <v>2177</v>
      </c>
      <c r="C1696" s="100" t="s">
        <v>1570</v>
      </c>
      <c r="D1696" s="100">
        <v>74</v>
      </c>
      <c r="E1696" s="100">
        <v>743</v>
      </c>
      <c r="F1696" s="100">
        <v>0</v>
      </c>
      <c r="G1696" s="100" t="s">
        <v>1615</v>
      </c>
    </row>
    <row r="1697" spans="2:7">
      <c r="B1697" s="105" t="s">
        <v>2177</v>
      </c>
      <c r="C1697" s="100" t="s">
        <v>1570</v>
      </c>
      <c r="D1697" s="100">
        <v>74</v>
      </c>
      <c r="E1697" s="100">
        <v>743</v>
      </c>
      <c r="F1697" s="100">
        <v>7431</v>
      </c>
      <c r="G1697" s="100" t="s">
        <v>1615</v>
      </c>
    </row>
    <row r="1698" spans="2:7">
      <c r="B1698" s="105" t="s">
        <v>2177</v>
      </c>
      <c r="C1698" s="100" t="s">
        <v>1570</v>
      </c>
      <c r="D1698" s="100">
        <v>74</v>
      </c>
      <c r="E1698" s="100">
        <v>744</v>
      </c>
      <c r="F1698" s="100">
        <v>0</v>
      </c>
      <c r="G1698" s="100" t="s">
        <v>1616</v>
      </c>
    </row>
    <row r="1699" spans="2:7">
      <c r="B1699" s="105" t="s">
        <v>2177</v>
      </c>
      <c r="C1699" s="100" t="s">
        <v>1570</v>
      </c>
      <c r="D1699" s="100">
        <v>74</v>
      </c>
      <c r="E1699" s="100">
        <v>744</v>
      </c>
      <c r="F1699" s="100">
        <v>7441</v>
      </c>
      <c r="G1699" s="100" t="s">
        <v>1617</v>
      </c>
    </row>
    <row r="1700" spans="2:7">
      <c r="B1700" s="105" t="s">
        <v>2177</v>
      </c>
      <c r="C1700" s="100" t="s">
        <v>1570</v>
      </c>
      <c r="D1700" s="100">
        <v>74</v>
      </c>
      <c r="E1700" s="100">
        <v>744</v>
      </c>
      <c r="F1700" s="100">
        <v>7442</v>
      </c>
      <c r="G1700" s="100" t="s">
        <v>1618</v>
      </c>
    </row>
    <row r="1701" spans="2:7">
      <c r="B1701" s="105" t="s">
        <v>2177</v>
      </c>
      <c r="C1701" s="100" t="s">
        <v>1570</v>
      </c>
      <c r="D1701" s="100">
        <v>74</v>
      </c>
      <c r="E1701" s="100">
        <v>745</v>
      </c>
      <c r="F1701" s="100">
        <v>0</v>
      </c>
      <c r="G1701" s="100" t="s">
        <v>1619</v>
      </c>
    </row>
    <row r="1702" spans="2:7">
      <c r="B1702" s="105" t="s">
        <v>2177</v>
      </c>
      <c r="C1702" s="100" t="s">
        <v>1570</v>
      </c>
      <c r="D1702" s="100">
        <v>74</v>
      </c>
      <c r="E1702" s="100">
        <v>745</v>
      </c>
      <c r="F1702" s="100">
        <v>7451</v>
      </c>
      <c r="G1702" s="100" t="s">
        <v>1620</v>
      </c>
    </row>
    <row r="1703" spans="2:7">
      <c r="B1703" s="105" t="s">
        <v>2177</v>
      </c>
      <c r="C1703" s="100" t="s">
        <v>1570</v>
      </c>
      <c r="D1703" s="100">
        <v>74</v>
      </c>
      <c r="E1703" s="100">
        <v>745</v>
      </c>
      <c r="F1703" s="100">
        <v>7452</v>
      </c>
      <c r="G1703" s="100" t="s">
        <v>1621</v>
      </c>
    </row>
    <row r="1704" spans="2:7">
      <c r="B1704" s="105" t="s">
        <v>2177</v>
      </c>
      <c r="C1704" s="100" t="s">
        <v>1570</v>
      </c>
      <c r="D1704" s="100">
        <v>74</v>
      </c>
      <c r="E1704" s="100">
        <v>745</v>
      </c>
      <c r="F1704" s="100">
        <v>7459</v>
      </c>
      <c r="G1704" s="100" t="s">
        <v>1622</v>
      </c>
    </row>
    <row r="1705" spans="2:7">
      <c r="B1705" s="105" t="s">
        <v>2177</v>
      </c>
      <c r="C1705" s="100" t="s">
        <v>1570</v>
      </c>
      <c r="D1705" s="100">
        <v>74</v>
      </c>
      <c r="E1705" s="100">
        <v>746</v>
      </c>
      <c r="F1705" s="100">
        <v>0</v>
      </c>
      <c r="G1705" s="100" t="s">
        <v>1623</v>
      </c>
    </row>
    <row r="1706" spans="2:7">
      <c r="B1706" s="105" t="s">
        <v>2177</v>
      </c>
      <c r="C1706" s="100" t="s">
        <v>1570</v>
      </c>
      <c r="D1706" s="100">
        <v>74</v>
      </c>
      <c r="E1706" s="100">
        <v>746</v>
      </c>
      <c r="F1706" s="100">
        <v>7461</v>
      </c>
      <c r="G1706" s="100" t="s">
        <v>1624</v>
      </c>
    </row>
    <row r="1707" spans="2:7">
      <c r="B1707" s="105" t="s">
        <v>2177</v>
      </c>
      <c r="C1707" s="100" t="s">
        <v>1570</v>
      </c>
      <c r="D1707" s="100">
        <v>74</v>
      </c>
      <c r="E1707" s="100">
        <v>746</v>
      </c>
      <c r="F1707" s="100">
        <v>7462</v>
      </c>
      <c r="G1707" s="100" t="s">
        <v>1625</v>
      </c>
    </row>
    <row r="1708" spans="2:7">
      <c r="B1708" s="105" t="s">
        <v>2177</v>
      </c>
      <c r="C1708" s="100" t="s">
        <v>1570</v>
      </c>
      <c r="D1708" s="100">
        <v>74</v>
      </c>
      <c r="E1708" s="100">
        <v>749</v>
      </c>
      <c r="F1708" s="100">
        <v>0</v>
      </c>
      <c r="G1708" s="100" t="s">
        <v>1626</v>
      </c>
    </row>
    <row r="1709" spans="2:7">
      <c r="B1709" s="105" t="s">
        <v>2177</v>
      </c>
      <c r="C1709" s="100" t="s">
        <v>1570</v>
      </c>
      <c r="D1709" s="100">
        <v>74</v>
      </c>
      <c r="E1709" s="100">
        <v>749</v>
      </c>
      <c r="F1709" s="100">
        <v>7499</v>
      </c>
      <c r="G1709" s="100" t="s">
        <v>1626</v>
      </c>
    </row>
    <row r="1710" spans="2:7">
      <c r="B1710" s="105" t="s">
        <v>2178</v>
      </c>
      <c r="C1710" s="100" t="s">
        <v>1627</v>
      </c>
      <c r="D1710" s="100">
        <v>0</v>
      </c>
      <c r="E1710" s="100">
        <v>0</v>
      </c>
      <c r="F1710" s="100">
        <v>0</v>
      </c>
      <c r="G1710" s="100" t="s">
        <v>1628</v>
      </c>
    </row>
    <row r="1711" spans="2:7">
      <c r="B1711" s="105" t="s">
        <v>2177</v>
      </c>
      <c r="C1711" s="100" t="s">
        <v>1627</v>
      </c>
      <c r="D1711" s="100">
        <v>75</v>
      </c>
      <c r="E1711" s="100">
        <v>0</v>
      </c>
      <c r="F1711" s="100">
        <v>0</v>
      </c>
      <c r="G1711" s="100" t="s">
        <v>1629</v>
      </c>
    </row>
    <row r="1712" spans="2:7">
      <c r="B1712" s="105" t="s">
        <v>2177</v>
      </c>
      <c r="C1712" s="100" t="s">
        <v>1627</v>
      </c>
      <c r="D1712" s="100">
        <v>75</v>
      </c>
      <c r="E1712" s="100">
        <v>750</v>
      </c>
      <c r="F1712" s="100">
        <v>0</v>
      </c>
      <c r="G1712" s="100" t="s">
        <v>1630</v>
      </c>
    </row>
    <row r="1713" spans="2:7">
      <c r="B1713" s="105" t="s">
        <v>2177</v>
      </c>
      <c r="C1713" s="100" t="s">
        <v>1627</v>
      </c>
      <c r="D1713" s="100">
        <v>75</v>
      </c>
      <c r="E1713" s="100">
        <v>750</v>
      </c>
      <c r="F1713" s="100">
        <v>7500</v>
      </c>
      <c r="G1713" s="100" t="s">
        <v>388</v>
      </c>
    </row>
    <row r="1714" spans="2:7">
      <c r="B1714" s="105" t="s">
        <v>2177</v>
      </c>
      <c r="C1714" s="100" t="s">
        <v>1627</v>
      </c>
      <c r="D1714" s="100">
        <v>75</v>
      </c>
      <c r="E1714" s="100">
        <v>750</v>
      </c>
      <c r="F1714" s="100">
        <v>7509</v>
      </c>
      <c r="G1714" s="100" t="s">
        <v>389</v>
      </c>
    </row>
    <row r="1715" spans="2:7">
      <c r="B1715" s="105" t="s">
        <v>2177</v>
      </c>
      <c r="C1715" s="100" t="s">
        <v>1627</v>
      </c>
      <c r="D1715" s="100">
        <v>75</v>
      </c>
      <c r="E1715" s="100">
        <v>751</v>
      </c>
      <c r="F1715" s="100">
        <v>0</v>
      </c>
      <c r="G1715" s="100" t="s">
        <v>1631</v>
      </c>
    </row>
    <row r="1716" spans="2:7">
      <c r="B1716" s="105" t="s">
        <v>2177</v>
      </c>
      <c r="C1716" s="100" t="s">
        <v>1627</v>
      </c>
      <c r="D1716" s="100">
        <v>75</v>
      </c>
      <c r="E1716" s="100">
        <v>751</v>
      </c>
      <c r="F1716" s="100">
        <v>7511</v>
      </c>
      <c r="G1716" s="100" t="s">
        <v>1631</v>
      </c>
    </row>
    <row r="1717" spans="2:7">
      <c r="B1717" s="105" t="s">
        <v>2177</v>
      </c>
      <c r="C1717" s="100" t="s">
        <v>1627</v>
      </c>
      <c r="D1717" s="100">
        <v>75</v>
      </c>
      <c r="E1717" s="100">
        <v>752</v>
      </c>
      <c r="F1717" s="100">
        <v>0</v>
      </c>
      <c r="G1717" s="100" t="s">
        <v>1632</v>
      </c>
    </row>
    <row r="1718" spans="2:7">
      <c r="B1718" s="105" t="s">
        <v>2177</v>
      </c>
      <c r="C1718" s="100" t="s">
        <v>1627</v>
      </c>
      <c r="D1718" s="100">
        <v>75</v>
      </c>
      <c r="E1718" s="100">
        <v>752</v>
      </c>
      <c r="F1718" s="100">
        <v>7521</v>
      </c>
      <c r="G1718" s="100" t="s">
        <v>1632</v>
      </c>
    </row>
    <row r="1719" spans="2:7">
      <c r="B1719" s="105" t="s">
        <v>2177</v>
      </c>
      <c r="C1719" s="100" t="s">
        <v>1627</v>
      </c>
      <c r="D1719" s="100">
        <v>75</v>
      </c>
      <c r="E1719" s="100">
        <v>753</v>
      </c>
      <c r="F1719" s="100">
        <v>0</v>
      </c>
      <c r="G1719" s="100" t="s">
        <v>1633</v>
      </c>
    </row>
    <row r="1720" spans="2:7">
      <c r="B1720" s="105" t="s">
        <v>2177</v>
      </c>
      <c r="C1720" s="100" t="s">
        <v>1627</v>
      </c>
      <c r="D1720" s="100">
        <v>75</v>
      </c>
      <c r="E1720" s="100">
        <v>753</v>
      </c>
      <c r="F1720" s="100">
        <v>7531</v>
      </c>
      <c r="G1720" s="100" t="s">
        <v>1633</v>
      </c>
    </row>
    <row r="1721" spans="2:7">
      <c r="B1721" s="105" t="s">
        <v>2177</v>
      </c>
      <c r="C1721" s="100" t="s">
        <v>1627</v>
      </c>
      <c r="D1721" s="100">
        <v>75</v>
      </c>
      <c r="E1721" s="100">
        <v>759</v>
      </c>
      <c r="F1721" s="100">
        <v>0</v>
      </c>
      <c r="G1721" s="100" t="s">
        <v>1634</v>
      </c>
    </row>
    <row r="1722" spans="2:7">
      <c r="B1722" s="105" t="s">
        <v>2177</v>
      </c>
      <c r="C1722" s="100" t="s">
        <v>1627</v>
      </c>
      <c r="D1722" s="100">
        <v>75</v>
      </c>
      <c r="E1722" s="100">
        <v>759</v>
      </c>
      <c r="F1722" s="100">
        <v>7591</v>
      </c>
      <c r="G1722" s="100" t="s">
        <v>1635</v>
      </c>
    </row>
    <row r="1723" spans="2:7">
      <c r="B1723" s="105" t="s">
        <v>2177</v>
      </c>
      <c r="C1723" s="100" t="s">
        <v>1627</v>
      </c>
      <c r="D1723" s="100">
        <v>75</v>
      </c>
      <c r="E1723" s="100">
        <v>759</v>
      </c>
      <c r="F1723" s="100">
        <v>7592</v>
      </c>
      <c r="G1723" s="100" t="s">
        <v>1636</v>
      </c>
    </row>
    <row r="1724" spans="2:7">
      <c r="B1724" s="105" t="s">
        <v>2177</v>
      </c>
      <c r="C1724" s="100" t="s">
        <v>1627</v>
      </c>
      <c r="D1724" s="100">
        <v>75</v>
      </c>
      <c r="E1724" s="100">
        <v>759</v>
      </c>
      <c r="F1724" s="100">
        <v>7599</v>
      </c>
      <c r="G1724" s="100" t="s">
        <v>1637</v>
      </c>
    </row>
    <row r="1725" spans="2:7">
      <c r="B1725" s="105" t="s">
        <v>2176</v>
      </c>
      <c r="C1725" s="100" t="s">
        <v>1627</v>
      </c>
      <c r="D1725" s="100">
        <v>76</v>
      </c>
      <c r="E1725" s="100">
        <v>0</v>
      </c>
      <c r="F1725" s="100">
        <v>0</v>
      </c>
      <c r="G1725" s="100" t="s">
        <v>1638</v>
      </c>
    </row>
    <row r="1726" spans="2:7">
      <c r="B1726" s="105" t="s">
        <v>2176</v>
      </c>
      <c r="C1726" s="100" t="s">
        <v>1627</v>
      </c>
      <c r="D1726" s="100">
        <v>76</v>
      </c>
      <c r="E1726" s="100">
        <v>760</v>
      </c>
      <c r="F1726" s="100">
        <v>0</v>
      </c>
      <c r="G1726" s="100" t="s">
        <v>2154</v>
      </c>
    </row>
    <row r="1727" spans="2:7">
      <c r="B1727" s="105" t="s">
        <v>2176</v>
      </c>
      <c r="C1727" s="100" t="s">
        <v>1627</v>
      </c>
      <c r="D1727" s="100">
        <v>76</v>
      </c>
      <c r="E1727" s="100">
        <v>760</v>
      </c>
      <c r="F1727" s="100">
        <v>7600</v>
      </c>
      <c r="G1727" s="100" t="s">
        <v>388</v>
      </c>
    </row>
    <row r="1728" spans="2:7">
      <c r="B1728" s="105" t="s">
        <v>2176</v>
      </c>
      <c r="C1728" s="100" t="s">
        <v>1627</v>
      </c>
      <c r="D1728" s="100">
        <v>76</v>
      </c>
      <c r="E1728" s="100">
        <v>760</v>
      </c>
      <c r="F1728" s="100">
        <v>7609</v>
      </c>
      <c r="G1728" s="100" t="s">
        <v>389</v>
      </c>
    </row>
    <row r="1729" spans="2:7">
      <c r="B1729" s="105" t="s">
        <v>2176</v>
      </c>
      <c r="C1729" s="100" t="s">
        <v>1627</v>
      </c>
      <c r="D1729" s="100">
        <v>76</v>
      </c>
      <c r="E1729" s="100">
        <v>761</v>
      </c>
      <c r="F1729" s="100">
        <v>0</v>
      </c>
      <c r="G1729" s="100" t="s">
        <v>2155</v>
      </c>
    </row>
    <row r="1730" spans="2:7">
      <c r="B1730" s="105" t="s">
        <v>2176</v>
      </c>
      <c r="C1730" s="100" t="s">
        <v>1627</v>
      </c>
      <c r="D1730" s="100">
        <v>76</v>
      </c>
      <c r="E1730" s="100">
        <v>761</v>
      </c>
      <c r="F1730" s="100">
        <v>7611</v>
      </c>
      <c r="G1730" s="100" t="s">
        <v>2155</v>
      </c>
    </row>
    <row r="1731" spans="2:7">
      <c r="B1731" s="105" t="s">
        <v>2176</v>
      </c>
      <c r="C1731" s="100" t="s">
        <v>1627</v>
      </c>
      <c r="D1731" s="100">
        <v>76</v>
      </c>
      <c r="E1731" s="100">
        <v>762</v>
      </c>
      <c r="F1731" s="100">
        <v>0</v>
      </c>
      <c r="G1731" s="100" t="s">
        <v>2156</v>
      </c>
    </row>
    <row r="1732" spans="2:7">
      <c r="B1732" s="105" t="s">
        <v>2176</v>
      </c>
      <c r="C1732" s="100" t="s">
        <v>1627</v>
      </c>
      <c r="D1732" s="100">
        <v>76</v>
      </c>
      <c r="E1732" s="100">
        <v>762</v>
      </c>
      <c r="F1732" s="100">
        <v>7621</v>
      </c>
      <c r="G1732" s="100" t="s">
        <v>2157</v>
      </c>
    </row>
    <row r="1733" spans="2:7">
      <c r="B1733" s="105" t="s">
        <v>2176</v>
      </c>
      <c r="C1733" s="100" t="s">
        <v>1627</v>
      </c>
      <c r="D1733" s="100">
        <v>76</v>
      </c>
      <c r="E1733" s="100">
        <v>762</v>
      </c>
      <c r="F1733" s="100">
        <v>7622</v>
      </c>
      <c r="G1733" s="100" t="s">
        <v>2158</v>
      </c>
    </row>
    <row r="1734" spans="2:7">
      <c r="B1734" s="105" t="s">
        <v>2176</v>
      </c>
      <c r="C1734" s="100" t="s">
        <v>1627</v>
      </c>
      <c r="D1734" s="100">
        <v>76</v>
      </c>
      <c r="E1734" s="100">
        <v>762</v>
      </c>
      <c r="F1734" s="100">
        <v>7623</v>
      </c>
      <c r="G1734" s="100" t="s">
        <v>2159</v>
      </c>
    </row>
    <row r="1735" spans="2:7">
      <c r="B1735" s="105" t="s">
        <v>2176</v>
      </c>
      <c r="C1735" s="100" t="s">
        <v>1627</v>
      </c>
      <c r="D1735" s="100">
        <v>76</v>
      </c>
      <c r="E1735" s="100">
        <v>762</v>
      </c>
      <c r="F1735" s="100">
        <v>7624</v>
      </c>
      <c r="G1735" s="100" t="s">
        <v>2160</v>
      </c>
    </row>
    <row r="1736" spans="2:7">
      <c r="B1736" s="105" t="s">
        <v>2176</v>
      </c>
      <c r="C1736" s="100" t="s">
        <v>1627</v>
      </c>
      <c r="D1736" s="100">
        <v>76</v>
      </c>
      <c r="E1736" s="100">
        <v>762</v>
      </c>
      <c r="F1736" s="100">
        <v>7625</v>
      </c>
      <c r="G1736" s="100" t="s">
        <v>2161</v>
      </c>
    </row>
    <row r="1737" spans="2:7">
      <c r="B1737" s="105" t="s">
        <v>2176</v>
      </c>
      <c r="C1737" s="100" t="s">
        <v>1627</v>
      </c>
      <c r="D1737" s="100">
        <v>76</v>
      </c>
      <c r="E1737" s="100">
        <v>762</v>
      </c>
      <c r="F1737" s="100">
        <v>7629</v>
      </c>
      <c r="G1737" s="100" t="s">
        <v>2162</v>
      </c>
    </row>
    <row r="1738" spans="2:7">
      <c r="B1738" s="105" t="s">
        <v>2176</v>
      </c>
      <c r="C1738" s="100" t="s">
        <v>1627</v>
      </c>
      <c r="D1738" s="100">
        <v>76</v>
      </c>
      <c r="E1738" s="100">
        <v>763</v>
      </c>
      <c r="F1738" s="100">
        <v>0</v>
      </c>
      <c r="G1738" s="100" t="s">
        <v>2163</v>
      </c>
    </row>
    <row r="1739" spans="2:7">
      <c r="B1739" s="105" t="s">
        <v>2176</v>
      </c>
      <c r="C1739" s="100" t="s">
        <v>1627</v>
      </c>
      <c r="D1739" s="100">
        <v>76</v>
      </c>
      <c r="E1739" s="100">
        <v>763</v>
      </c>
      <c r="F1739" s="100">
        <v>7631</v>
      </c>
      <c r="G1739" s="100" t="s">
        <v>2163</v>
      </c>
    </row>
    <row r="1740" spans="2:7">
      <c r="B1740" s="105" t="s">
        <v>2176</v>
      </c>
      <c r="C1740" s="100" t="s">
        <v>1627</v>
      </c>
      <c r="D1740" s="100">
        <v>76</v>
      </c>
      <c r="E1740" s="100">
        <v>764</v>
      </c>
      <c r="F1740" s="100">
        <v>0</v>
      </c>
      <c r="G1740" s="100" t="s">
        <v>2164</v>
      </c>
    </row>
    <row r="1741" spans="2:7">
      <c r="B1741" s="105" t="s">
        <v>2176</v>
      </c>
      <c r="C1741" s="100" t="s">
        <v>1627</v>
      </c>
      <c r="D1741" s="100">
        <v>76</v>
      </c>
      <c r="E1741" s="100">
        <v>764</v>
      </c>
      <c r="F1741" s="100">
        <v>7641</v>
      </c>
      <c r="G1741" s="100" t="s">
        <v>2164</v>
      </c>
    </row>
    <row r="1742" spans="2:7">
      <c r="B1742" s="105" t="s">
        <v>2176</v>
      </c>
      <c r="C1742" s="100" t="s">
        <v>1627</v>
      </c>
      <c r="D1742" s="100">
        <v>76</v>
      </c>
      <c r="E1742" s="100">
        <v>765</v>
      </c>
      <c r="F1742" s="100">
        <v>0</v>
      </c>
      <c r="G1742" s="100" t="s">
        <v>2165</v>
      </c>
    </row>
    <row r="1743" spans="2:7">
      <c r="B1743" s="105" t="s">
        <v>2176</v>
      </c>
      <c r="C1743" s="100" t="s">
        <v>1627</v>
      </c>
      <c r="D1743" s="100">
        <v>76</v>
      </c>
      <c r="E1743" s="100">
        <v>765</v>
      </c>
      <c r="F1743" s="100">
        <v>7651</v>
      </c>
      <c r="G1743" s="100" t="s">
        <v>2165</v>
      </c>
    </row>
    <row r="1744" spans="2:7">
      <c r="B1744" s="105" t="s">
        <v>2176</v>
      </c>
      <c r="C1744" s="100" t="s">
        <v>1627</v>
      </c>
      <c r="D1744" s="100">
        <v>76</v>
      </c>
      <c r="E1744" s="100">
        <v>766</v>
      </c>
      <c r="F1744" s="100">
        <v>0</v>
      </c>
      <c r="G1744" s="100" t="s">
        <v>2166</v>
      </c>
    </row>
    <row r="1745" spans="2:7">
      <c r="B1745" s="105" t="s">
        <v>2176</v>
      </c>
      <c r="C1745" s="100" t="s">
        <v>1627</v>
      </c>
      <c r="D1745" s="100">
        <v>76</v>
      </c>
      <c r="E1745" s="100">
        <v>766</v>
      </c>
      <c r="F1745" s="100">
        <v>7661</v>
      </c>
      <c r="G1745" s="100" t="s">
        <v>2166</v>
      </c>
    </row>
    <row r="1746" spans="2:7">
      <c r="B1746" s="105" t="s">
        <v>2176</v>
      </c>
      <c r="C1746" s="100" t="s">
        <v>1627</v>
      </c>
      <c r="D1746" s="100">
        <v>76</v>
      </c>
      <c r="E1746" s="100">
        <v>767</v>
      </c>
      <c r="F1746" s="100">
        <v>0</v>
      </c>
      <c r="G1746" s="100" t="s">
        <v>2167</v>
      </c>
    </row>
    <row r="1747" spans="2:7">
      <c r="B1747" s="105" t="s">
        <v>2176</v>
      </c>
      <c r="C1747" s="100" t="s">
        <v>1627</v>
      </c>
      <c r="D1747" s="100">
        <v>76</v>
      </c>
      <c r="E1747" s="100">
        <v>767</v>
      </c>
      <c r="F1747" s="100">
        <v>7671</v>
      </c>
      <c r="G1747" s="100" t="s">
        <v>2167</v>
      </c>
    </row>
    <row r="1748" spans="2:7">
      <c r="B1748" s="105" t="s">
        <v>2176</v>
      </c>
      <c r="C1748" s="100" t="s">
        <v>1627</v>
      </c>
      <c r="D1748" s="100">
        <v>76</v>
      </c>
      <c r="E1748" s="100">
        <v>769</v>
      </c>
      <c r="F1748" s="100">
        <v>0</v>
      </c>
      <c r="G1748" s="100" t="s">
        <v>2168</v>
      </c>
    </row>
    <row r="1749" spans="2:7">
      <c r="B1749" s="105" t="s">
        <v>2176</v>
      </c>
      <c r="C1749" s="100" t="s">
        <v>1627</v>
      </c>
      <c r="D1749" s="100">
        <v>76</v>
      </c>
      <c r="E1749" s="100">
        <v>769</v>
      </c>
      <c r="F1749" s="100">
        <v>7691</v>
      </c>
      <c r="G1749" s="100" t="s">
        <v>2169</v>
      </c>
    </row>
    <row r="1750" spans="2:7">
      <c r="B1750" s="105" t="s">
        <v>2176</v>
      </c>
      <c r="C1750" s="100" t="s">
        <v>1627</v>
      </c>
      <c r="D1750" s="100">
        <v>76</v>
      </c>
      <c r="E1750" s="100">
        <v>769</v>
      </c>
      <c r="F1750" s="100">
        <v>7692</v>
      </c>
      <c r="G1750" s="100" t="s">
        <v>2170</v>
      </c>
    </row>
    <row r="1751" spans="2:7">
      <c r="B1751" s="105" t="s">
        <v>2176</v>
      </c>
      <c r="C1751" s="100" t="s">
        <v>1627</v>
      </c>
      <c r="D1751" s="100">
        <v>76</v>
      </c>
      <c r="E1751" s="100">
        <v>769</v>
      </c>
      <c r="F1751" s="100">
        <v>7699</v>
      </c>
      <c r="G1751" s="100" t="s">
        <v>2171</v>
      </c>
    </row>
    <row r="1752" spans="2:7">
      <c r="B1752" s="105" t="s">
        <v>2176</v>
      </c>
      <c r="C1752" s="100" t="s">
        <v>1627</v>
      </c>
      <c r="D1752" s="100">
        <v>77</v>
      </c>
      <c r="E1752" s="100">
        <v>0</v>
      </c>
      <c r="F1752" s="100">
        <v>0</v>
      </c>
      <c r="G1752" s="100" t="s">
        <v>1639</v>
      </c>
    </row>
    <row r="1753" spans="2:7">
      <c r="B1753" s="105" t="s">
        <v>2176</v>
      </c>
      <c r="C1753" s="100" t="s">
        <v>1627</v>
      </c>
      <c r="D1753" s="100">
        <v>77</v>
      </c>
      <c r="E1753" s="100">
        <v>770</v>
      </c>
      <c r="F1753" s="100">
        <v>0</v>
      </c>
      <c r="G1753" s="100" t="s">
        <v>2172</v>
      </c>
    </row>
    <row r="1754" spans="2:7">
      <c r="B1754" s="105" t="s">
        <v>2176</v>
      </c>
      <c r="C1754" s="100" t="s">
        <v>1627</v>
      </c>
      <c r="D1754" s="100">
        <v>77</v>
      </c>
      <c r="E1754" s="100">
        <v>770</v>
      </c>
      <c r="F1754" s="100">
        <v>7700</v>
      </c>
      <c r="G1754" s="100" t="s">
        <v>388</v>
      </c>
    </row>
    <row r="1755" spans="2:7">
      <c r="B1755" s="105" t="s">
        <v>2176</v>
      </c>
      <c r="C1755" s="100" t="s">
        <v>1627</v>
      </c>
      <c r="D1755" s="100">
        <v>77</v>
      </c>
      <c r="E1755" s="100">
        <v>770</v>
      </c>
      <c r="F1755" s="100">
        <v>7709</v>
      </c>
      <c r="G1755" s="100" t="s">
        <v>389</v>
      </c>
    </row>
    <row r="1756" spans="2:7">
      <c r="B1756" s="105" t="s">
        <v>2176</v>
      </c>
      <c r="C1756" s="100" t="s">
        <v>1627</v>
      </c>
      <c r="D1756" s="100">
        <v>77</v>
      </c>
      <c r="E1756" s="100">
        <v>771</v>
      </c>
      <c r="F1756" s="100">
        <v>0</v>
      </c>
      <c r="G1756" s="100" t="s">
        <v>2173</v>
      </c>
    </row>
    <row r="1757" spans="2:7">
      <c r="B1757" s="105" t="s">
        <v>2176</v>
      </c>
      <c r="C1757" s="100" t="s">
        <v>1627</v>
      </c>
      <c r="D1757" s="100">
        <v>77</v>
      </c>
      <c r="E1757" s="100">
        <v>771</v>
      </c>
      <c r="F1757" s="100">
        <v>7711</v>
      </c>
      <c r="G1757" s="100" t="s">
        <v>2173</v>
      </c>
    </row>
    <row r="1758" spans="2:7">
      <c r="B1758" s="105" t="s">
        <v>2176</v>
      </c>
      <c r="C1758" s="100" t="s">
        <v>1627</v>
      </c>
      <c r="D1758" s="100">
        <v>77</v>
      </c>
      <c r="E1758" s="100">
        <v>772</v>
      </c>
      <c r="F1758" s="100">
        <v>0</v>
      </c>
      <c r="G1758" s="100" t="s">
        <v>2174</v>
      </c>
    </row>
    <row r="1759" spans="2:7">
      <c r="B1759" s="105" t="s">
        <v>2176</v>
      </c>
      <c r="C1759" s="100" t="s">
        <v>1627</v>
      </c>
      <c r="D1759" s="100">
        <v>77</v>
      </c>
      <c r="E1759" s="100">
        <v>772</v>
      </c>
      <c r="F1759" s="100">
        <v>7721</v>
      </c>
      <c r="G1759" s="100" t="s">
        <v>2174</v>
      </c>
    </row>
    <row r="1760" spans="2:7">
      <c r="B1760" s="105" t="s">
        <v>2177</v>
      </c>
      <c r="C1760" s="100" t="s">
        <v>1640</v>
      </c>
      <c r="D1760" s="100">
        <v>0</v>
      </c>
      <c r="E1760" s="100">
        <v>0</v>
      </c>
      <c r="F1760" s="100">
        <v>0</v>
      </c>
      <c r="G1760" s="100" t="s">
        <v>1641</v>
      </c>
    </row>
    <row r="1761" spans="2:7">
      <c r="B1761" s="105" t="s">
        <v>2177</v>
      </c>
      <c r="C1761" s="100" t="s">
        <v>1640</v>
      </c>
      <c r="D1761" s="100">
        <v>78</v>
      </c>
      <c r="E1761" s="100">
        <v>0</v>
      </c>
      <c r="F1761" s="100">
        <v>0</v>
      </c>
      <c r="G1761" s="100" t="s">
        <v>1642</v>
      </c>
    </row>
    <row r="1762" spans="2:7">
      <c r="B1762" s="105" t="s">
        <v>2177</v>
      </c>
      <c r="C1762" s="100" t="s">
        <v>1640</v>
      </c>
      <c r="D1762" s="100">
        <v>78</v>
      </c>
      <c r="E1762" s="100">
        <v>780</v>
      </c>
      <c r="F1762" s="100">
        <v>0</v>
      </c>
      <c r="G1762" s="100" t="s">
        <v>1643</v>
      </c>
    </row>
    <row r="1763" spans="2:7">
      <c r="B1763" s="105" t="s">
        <v>2177</v>
      </c>
      <c r="C1763" s="100" t="s">
        <v>1640</v>
      </c>
      <c r="D1763" s="100">
        <v>78</v>
      </c>
      <c r="E1763" s="100">
        <v>780</v>
      </c>
      <c r="F1763" s="100">
        <v>7800</v>
      </c>
      <c r="G1763" s="100" t="s">
        <v>388</v>
      </c>
    </row>
    <row r="1764" spans="2:7">
      <c r="B1764" s="105" t="s">
        <v>2177</v>
      </c>
      <c r="C1764" s="100" t="s">
        <v>1640</v>
      </c>
      <c r="D1764" s="100">
        <v>78</v>
      </c>
      <c r="E1764" s="100">
        <v>780</v>
      </c>
      <c r="F1764" s="100">
        <v>7809</v>
      </c>
      <c r="G1764" s="100" t="s">
        <v>389</v>
      </c>
    </row>
    <row r="1765" spans="2:7">
      <c r="B1765" s="105" t="s">
        <v>2177</v>
      </c>
      <c r="C1765" s="100" t="s">
        <v>1640</v>
      </c>
      <c r="D1765" s="100">
        <v>78</v>
      </c>
      <c r="E1765" s="100">
        <v>781</v>
      </c>
      <c r="F1765" s="100">
        <v>0</v>
      </c>
      <c r="G1765" s="100" t="s">
        <v>1644</v>
      </c>
    </row>
    <row r="1766" spans="2:7">
      <c r="B1766" s="105" t="s">
        <v>2177</v>
      </c>
      <c r="C1766" s="100" t="s">
        <v>1640</v>
      </c>
      <c r="D1766" s="100">
        <v>78</v>
      </c>
      <c r="E1766" s="100">
        <v>781</v>
      </c>
      <c r="F1766" s="100">
        <v>7811</v>
      </c>
      <c r="G1766" s="100" t="s">
        <v>1645</v>
      </c>
    </row>
    <row r="1767" spans="2:7">
      <c r="B1767" s="105" t="s">
        <v>2177</v>
      </c>
      <c r="C1767" s="100" t="s">
        <v>1640</v>
      </c>
      <c r="D1767" s="100">
        <v>78</v>
      </c>
      <c r="E1767" s="100">
        <v>781</v>
      </c>
      <c r="F1767" s="100">
        <v>7812</v>
      </c>
      <c r="G1767" s="100" t="s">
        <v>1646</v>
      </c>
    </row>
    <row r="1768" spans="2:7">
      <c r="B1768" s="105" t="s">
        <v>2177</v>
      </c>
      <c r="C1768" s="100" t="s">
        <v>1640</v>
      </c>
      <c r="D1768" s="100">
        <v>78</v>
      </c>
      <c r="E1768" s="100">
        <v>781</v>
      </c>
      <c r="F1768" s="100">
        <v>7813</v>
      </c>
      <c r="G1768" s="100" t="s">
        <v>1647</v>
      </c>
    </row>
    <row r="1769" spans="2:7">
      <c r="B1769" s="105" t="s">
        <v>2177</v>
      </c>
      <c r="C1769" s="100" t="s">
        <v>1640</v>
      </c>
      <c r="D1769" s="100">
        <v>78</v>
      </c>
      <c r="E1769" s="100">
        <v>782</v>
      </c>
      <c r="F1769" s="100">
        <v>0</v>
      </c>
      <c r="G1769" s="100" t="s">
        <v>1648</v>
      </c>
    </row>
    <row r="1770" spans="2:7">
      <c r="B1770" s="105" t="s">
        <v>2177</v>
      </c>
      <c r="C1770" s="100" t="s">
        <v>1640</v>
      </c>
      <c r="D1770" s="100">
        <v>78</v>
      </c>
      <c r="E1770" s="100">
        <v>782</v>
      </c>
      <c r="F1770" s="100">
        <v>7821</v>
      </c>
      <c r="G1770" s="100" t="s">
        <v>1648</v>
      </c>
    </row>
    <row r="1771" spans="2:7">
      <c r="B1771" s="105" t="s">
        <v>2177</v>
      </c>
      <c r="C1771" s="100" t="s">
        <v>1640</v>
      </c>
      <c r="D1771" s="100">
        <v>78</v>
      </c>
      <c r="E1771" s="100">
        <v>783</v>
      </c>
      <c r="F1771" s="100">
        <v>0</v>
      </c>
      <c r="G1771" s="100" t="s">
        <v>1649</v>
      </c>
    </row>
    <row r="1772" spans="2:7">
      <c r="B1772" s="105" t="s">
        <v>2177</v>
      </c>
      <c r="C1772" s="100" t="s">
        <v>1640</v>
      </c>
      <c r="D1772" s="100">
        <v>78</v>
      </c>
      <c r="E1772" s="100">
        <v>783</v>
      </c>
      <c r="F1772" s="100">
        <v>7831</v>
      </c>
      <c r="G1772" s="100" t="s">
        <v>1649</v>
      </c>
    </row>
    <row r="1773" spans="2:7">
      <c r="B1773" s="105" t="s">
        <v>2177</v>
      </c>
      <c r="C1773" s="100" t="s">
        <v>1640</v>
      </c>
      <c r="D1773" s="100">
        <v>78</v>
      </c>
      <c r="E1773" s="100">
        <v>784</v>
      </c>
      <c r="F1773" s="100">
        <v>0</v>
      </c>
      <c r="G1773" s="100" t="s">
        <v>1650</v>
      </c>
    </row>
    <row r="1774" spans="2:7">
      <c r="B1774" s="105" t="s">
        <v>2177</v>
      </c>
      <c r="C1774" s="100" t="s">
        <v>1640</v>
      </c>
      <c r="D1774" s="100">
        <v>78</v>
      </c>
      <c r="E1774" s="100">
        <v>784</v>
      </c>
      <c r="F1774" s="100">
        <v>7841</v>
      </c>
      <c r="G1774" s="100" t="s">
        <v>1650</v>
      </c>
    </row>
    <row r="1775" spans="2:7">
      <c r="B1775" s="105" t="s">
        <v>2177</v>
      </c>
      <c r="C1775" s="100" t="s">
        <v>1640</v>
      </c>
      <c r="D1775" s="100">
        <v>78</v>
      </c>
      <c r="E1775" s="100">
        <v>785</v>
      </c>
      <c r="F1775" s="100">
        <v>0</v>
      </c>
      <c r="G1775" s="100" t="s">
        <v>1651</v>
      </c>
    </row>
    <row r="1776" spans="2:7">
      <c r="B1776" s="105" t="s">
        <v>2177</v>
      </c>
      <c r="C1776" s="100" t="s">
        <v>1640</v>
      </c>
      <c r="D1776" s="100">
        <v>78</v>
      </c>
      <c r="E1776" s="100">
        <v>785</v>
      </c>
      <c r="F1776" s="100">
        <v>7851</v>
      </c>
      <c r="G1776" s="100" t="s">
        <v>1651</v>
      </c>
    </row>
    <row r="1777" spans="2:7">
      <c r="B1777" s="105" t="s">
        <v>2177</v>
      </c>
      <c r="C1777" s="100" t="s">
        <v>1640</v>
      </c>
      <c r="D1777" s="100">
        <v>78</v>
      </c>
      <c r="E1777" s="100">
        <v>789</v>
      </c>
      <c r="F1777" s="100">
        <v>0</v>
      </c>
      <c r="G1777" s="100" t="s">
        <v>1652</v>
      </c>
    </row>
    <row r="1778" spans="2:7">
      <c r="B1778" s="105" t="s">
        <v>2177</v>
      </c>
      <c r="C1778" s="100" t="s">
        <v>1640</v>
      </c>
      <c r="D1778" s="100">
        <v>78</v>
      </c>
      <c r="E1778" s="100">
        <v>789</v>
      </c>
      <c r="F1778" s="100">
        <v>7891</v>
      </c>
      <c r="G1778" s="100" t="s">
        <v>1653</v>
      </c>
    </row>
    <row r="1779" spans="2:7">
      <c r="B1779" s="105" t="s">
        <v>2177</v>
      </c>
      <c r="C1779" s="100" t="s">
        <v>1640</v>
      </c>
      <c r="D1779" s="100">
        <v>78</v>
      </c>
      <c r="E1779" s="100">
        <v>789</v>
      </c>
      <c r="F1779" s="100">
        <v>7892</v>
      </c>
      <c r="G1779" s="100" t="s">
        <v>1654</v>
      </c>
    </row>
    <row r="1780" spans="2:7">
      <c r="B1780" s="105" t="s">
        <v>2177</v>
      </c>
      <c r="C1780" s="100" t="s">
        <v>1640</v>
      </c>
      <c r="D1780" s="100">
        <v>78</v>
      </c>
      <c r="E1780" s="100">
        <v>789</v>
      </c>
      <c r="F1780" s="100">
        <v>7893</v>
      </c>
      <c r="G1780" s="100" t="s">
        <v>1655</v>
      </c>
    </row>
    <row r="1781" spans="2:7">
      <c r="B1781" s="105" t="s">
        <v>2177</v>
      </c>
      <c r="C1781" s="100" t="s">
        <v>1640</v>
      </c>
      <c r="D1781" s="100">
        <v>78</v>
      </c>
      <c r="E1781" s="100">
        <v>789</v>
      </c>
      <c r="F1781" s="100">
        <v>7894</v>
      </c>
      <c r="G1781" s="100" t="s">
        <v>1656</v>
      </c>
    </row>
    <row r="1782" spans="2:7">
      <c r="B1782" s="105" t="s">
        <v>2177</v>
      </c>
      <c r="C1782" s="100" t="s">
        <v>1640</v>
      </c>
      <c r="D1782" s="100">
        <v>78</v>
      </c>
      <c r="E1782" s="100">
        <v>789</v>
      </c>
      <c r="F1782" s="100">
        <v>7899</v>
      </c>
      <c r="G1782" s="100" t="s">
        <v>1657</v>
      </c>
    </row>
    <row r="1783" spans="2:7">
      <c r="B1783" s="105" t="s">
        <v>2177</v>
      </c>
      <c r="C1783" s="100" t="s">
        <v>1640</v>
      </c>
      <c r="D1783" s="100">
        <v>79</v>
      </c>
      <c r="E1783" s="100">
        <v>0</v>
      </c>
      <c r="F1783" s="100">
        <v>0</v>
      </c>
      <c r="G1783" s="100" t="s">
        <v>1658</v>
      </c>
    </row>
    <row r="1784" spans="2:7">
      <c r="B1784" s="105" t="s">
        <v>2177</v>
      </c>
      <c r="C1784" s="100" t="s">
        <v>1640</v>
      </c>
      <c r="D1784" s="100">
        <v>79</v>
      </c>
      <c r="E1784" s="100">
        <v>790</v>
      </c>
      <c r="F1784" s="100">
        <v>0</v>
      </c>
      <c r="G1784" s="100" t="s">
        <v>1659</v>
      </c>
    </row>
    <row r="1785" spans="2:7">
      <c r="B1785" s="105" t="s">
        <v>2177</v>
      </c>
      <c r="C1785" s="100" t="s">
        <v>1640</v>
      </c>
      <c r="D1785" s="100">
        <v>79</v>
      </c>
      <c r="E1785" s="100">
        <v>790</v>
      </c>
      <c r="F1785" s="100">
        <v>7900</v>
      </c>
      <c r="G1785" s="100" t="s">
        <v>388</v>
      </c>
    </row>
    <row r="1786" spans="2:7">
      <c r="B1786" s="105" t="s">
        <v>2177</v>
      </c>
      <c r="C1786" s="100" t="s">
        <v>1640</v>
      </c>
      <c r="D1786" s="100">
        <v>79</v>
      </c>
      <c r="E1786" s="100">
        <v>790</v>
      </c>
      <c r="F1786" s="100">
        <v>7909</v>
      </c>
      <c r="G1786" s="100" t="s">
        <v>389</v>
      </c>
    </row>
    <row r="1787" spans="2:7">
      <c r="B1787" s="105" t="s">
        <v>2177</v>
      </c>
      <c r="C1787" s="100" t="s">
        <v>1640</v>
      </c>
      <c r="D1787" s="100">
        <v>79</v>
      </c>
      <c r="E1787" s="100">
        <v>791</v>
      </c>
      <c r="F1787" s="100">
        <v>0</v>
      </c>
      <c r="G1787" s="100" t="s">
        <v>1660</v>
      </c>
    </row>
    <row r="1788" spans="2:7">
      <c r="B1788" s="105" t="s">
        <v>2177</v>
      </c>
      <c r="C1788" s="100" t="s">
        <v>1640</v>
      </c>
      <c r="D1788" s="100">
        <v>79</v>
      </c>
      <c r="E1788" s="100">
        <v>791</v>
      </c>
      <c r="F1788" s="100">
        <v>7911</v>
      </c>
      <c r="G1788" s="100" t="s">
        <v>1661</v>
      </c>
    </row>
    <row r="1789" spans="2:7">
      <c r="B1789" s="105" t="s">
        <v>2177</v>
      </c>
      <c r="C1789" s="100" t="s">
        <v>1640</v>
      </c>
      <c r="D1789" s="100">
        <v>79</v>
      </c>
      <c r="E1789" s="100">
        <v>791</v>
      </c>
      <c r="F1789" s="100">
        <v>7912</v>
      </c>
      <c r="G1789" s="100" t="s">
        <v>1662</v>
      </c>
    </row>
    <row r="1790" spans="2:7">
      <c r="B1790" s="105" t="s">
        <v>2177</v>
      </c>
      <c r="C1790" s="100" t="s">
        <v>1640</v>
      </c>
      <c r="D1790" s="100">
        <v>79</v>
      </c>
      <c r="E1790" s="100">
        <v>792</v>
      </c>
      <c r="F1790" s="100">
        <v>0</v>
      </c>
      <c r="G1790" s="100" t="s">
        <v>1663</v>
      </c>
    </row>
    <row r="1791" spans="2:7">
      <c r="B1791" s="105" t="s">
        <v>2177</v>
      </c>
      <c r="C1791" s="100" t="s">
        <v>1640</v>
      </c>
      <c r="D1791" s="100">
        <v>79</v>
      </c>
      <c r="E1791" s="100">
        <v>792</v>
      </c>
      <c r="F1791" s="100">
        <v>7921</v>
      </c>
      <c r="G1791" s="100" t="s">
        <v>1664</v>
      </c>
    </row>
    <row r="1792" spans="2:7">
      <c r="B1792" s="105" t="s">
        <v>2177</v>
      </c>
      <c r="C1792" s="100" t="s">
        <v>1640</v>
      </c>
      <c r="D1792" s="100">
        <v>79</v>
      </c>
      <c r="E1792" s="100">
        <v>792</v>
      </c>
      <c r="F1792" s="100">
        <v>7922</v>
      </c>
      <c r="G1792" s="100" t="s">
        <v>1665</v>
      </c>
    </row>
    <row r="1793" spans="2:7">
      <c r="B1793" s="105" t="s">
        <v>2177</v>
      </c>
      <c r="C1793" s="100" t="s">
        <v>1640</v>
      </c>
      <c r="D1793" s="100">
        <v>79</v>
      </c>
      <c r="E1793" s="100">
        <v>793</v>
      </c>
      <c r="F1793" s="100">
        <v>0</v>
      </c>
      <c r="G1793" s="100" t="s">
        <v>1666</v>
      </c>
    </row>
    <row r="1794" spans="2:7">
      <c r="B1794" s="105" t="s">
        <v>2177</v>
      </c>
      <c r="C1794" s="100" t="s">
        <v>1640</v>
      </c>
      <c r="D1794" s="100">
        <v>79</v>
      </c>
      <c r="E1794" s="100">
        <v>793</v>
      </c>
      <c r="F1794" s="100">
        <v>7931</v>
      </c>
      <c r="G1794" s="100" t="s">
        <v>1666</v>
      </c>
    </row>
    <row r="1795" spans="2:7">
      <c r="B1795" s="105" t="s">
        <v>2177</v>
      </c>
      <c r="C1795" s="100" t="s">
        <v>1640</v>
      </c>
      <c r="D1795" s="100">
        <v>79</v>
      </c>
      <c r="E1795" s="100">
        <v>794</v>
      </c>
      <c r="F1795" s="100">
        <v>0</v>
      </c>
      <c r="G1795" s="100" t="s">
        <v>1667</v>
      </c>
    </row>
    <row r="1796" spans="2:7">
      <c r="B1796" s="105" t="s">
        <v>2177</v>
      </c>
      <c r="C1796" s="100" t="s">
        <v>1640</v>
      </c>
      <c r="D1796" s="100">
        <v>79</v>
      </c>
      <c r="E1796" s="100">
        <v>794</v>
      </c>
      <c r="F1796" s="100">
        <v>7941</v>
      </c>
      <c r="G1796" s="100" t="s">
        <v>1667</v>
      </c>
    </row>
    <row r="1797" spans="2:7">
      <c r="B1797" s="105" t="s">
        <v>2177</v>
      </c>
      <c r="C1797" s="100" t="s">
        <v>1640</v>
      </c>
      <c r="D1797" s="100">
        <v>79</v>
      </c>
      <c r="E1797" s="100">
        <v>795</v>
      </c>
      <c r="F1797" s="100">
        <v>0</v>
      </c>
      <c r="G1797" s="100" t="s">
        <v>1668</v>
      </c>
    </row>
    <row r="1798" spans="2:7">
      <c r="B1798" s="105" t="s">
        <v>2177</v>
      </c>
      <c r="C1798" s="100" t="s">
        <v>1640</v>
      </c>
      <c r="D1798" s="100">
        <v>79</v>
      </c>
      <c r="E1798" s="100">
        <v>795</v>
      </c>
      <c r="F1798" s="100">
        <v>7951</v>
      </c>
      <c r="G1798" s="100" t="s">
        <v>1669</v>
      </c>
    </row>
    <row r="1799" spans="2:7">
      <c r="B1799" s="105" t="s">
        <v>2177</v>
      </c>
      <c r="C1799" s="100" t="s">
        <v>1640</v>
      </c>
      <c r="D1799" s="100">
        <v>79</v>
      </c>
      <c r="E1799" s="100">
        <v>795</v>
      </c>
      <c r="F1799" s="100">
        <v>7952</v>
      </c>
      <c r="G1799" s="100" t="s">
        <v>1670</v>
      </c>
    </row>
    <row r="1800" spans="2:7">
      <c r="B1800" s="105" t="s">
        <v>2177</v>
      </c>
      <c r="C1800" s="100" t="s">
        <v>1640</v>
      </c>
      <c r="D1800" s="100">
        <v>79</v>
      </c>
      <c r="E1800" s="100">
        <v>796</v>
      </c>
      <c r="F1800" s="100">
        <v>0</v>
      </c>
      <c r="G1800" s="100" t="s">
        <v>1671</v>
      </c>
    </row>
    <row r="1801" spans="2:7">
      <c r="B1801" s="105" t="s">
        <v>2177</v>
      </c>
      <c r="C1801" s="100" t="s">
        <v>1640</v>
      </c>
      <c r="D1801" s="100">
        <v>79</v>
      </c>
      <c r="E1801" s="100">
        <v>796</v>
      </c>
      <c r="F1801" s="100">
        <v>7961</v>
      </c>
      <c r="G1801" s="100" t="s">
        <v>1672</v>
      </c>
    </row>
    <row r="1802" spans="2:7">
      <c r="B1802" s="105" t="s">
        <v>2177</v>
      </c>
      <c r="C1802" s="100" t="s">
        <v>1640</v>
      </c>
      <c r="D1802" s="100">
        <v>79</v>
      </c>
      <c r="E1802" s="100">
        <v>796</v>
      </c>
      <c r="F1802" s="100">
        <v>7962</v>
      </c>
      <c r="G1802" s="100" t="s">
        <v>1673</v>
      </c>
    </row>
    <row r="1803" spans="2:7">
      <c r="B1803" s="105" t="s">
        <v>2177</v>
      </c>
      <c r="C1803" s="100" t="s">
        <v>1640</v>
      </c>
      <c r="D1803" s="100">
        <v>79</v>
      </c>
      <c r="E1803" s="100">
        <v>796</v>
      </c>
      <c r="F1803" s="100">
        <v>7963</v>
      </c>
      <c r="G1803" s="100" t="s">
        <v>1674</v>
      </c>
    </row>
    <row r="1804" spans="2:7">
      <c r="B1804" s="105" t="s">
        <v>2177</v>
      </c>
      <c r="C1804" s="100" t="s">
        <v>1640</v>
      </c>
      <c r="D1804" s="100">
        <v>79</v>
      </c>
      <c r="E1804" s="100">
        <v>799</v>
      </c>
      <c r="F1804" s="100">
        <v>0</v>
      </c>
      <c r="G1804" s="100" t="s">
        <v>1675</v>
      </c>
    </row>
    <row r="1805" spans="2:7">
      <c r="B1805" s="105" t="s">
        <v>2177</v>
      </c>
      <c r="C1805" s="100" t="s">
        <v>1640</v>
      </c>
      <c r="D1805" s="100">
        <v>79</v>
      </c>
      <c r="E1805" s="100">
        <v>799</v>
      </c>
      <c r="F1805" s="100">
        <v>7991</v>
      </c>
      <c r="G1805" s="100" t="s">
        <v>1676</v>
      </c>
    </row>
    <row r="1806" spans="2:7">
      <c r="B1806" s="105" t="s">
        <v>2177</v>
      </c>
      <c r="C1806" s="100" t="s">
        <v>1640</v>
      </c>
      <c r="D1806" s="100">
        <v>79</v>
      </c>
      <c r="E1806" s="100">
        <v>799</v>
      </c>
      <c r="F1806" s="100">
        <v>7992</v>
      </c>
      <c r="G1806" s="100" t="s">
        <v>1677</v>
      </c>
    </row>
    <row r="1807" spans="2:7">
      <c r="B1807" s="105" t="s">
        <v>2177</v>
      </c>
      <c r="C1807" s="100" t="s">
        <v>1640</v>
      </c>
      <c r="D1807" s="100">
        <v>79</v>
      </c>
      <c r="E1807" s="100">
        <v>799</v>
      </c>
      <c r="F1807" s="100">
        <v>7993</v>
      </c>
      <c r="G1807" s="100" t="s">
        <v>1678</v>
      </c>
    </row>
    <row r="1808" spans="2:7">
      <c r="B1808" s="105" t="s">
        <v>2177</v>
      </c>
      <c r="C1808" s="100" t="s">
        <v>1640</v>
      </c>
      <c r="D1808" s="100">
        <v>79</v>
      </c>
      <c r="E1808" s="100">
        <v>799</v>
      </c>
      <c r="F1808" s="100">
        <v>7999</v>
      </c>
      <c r="G1808" s="100" t="s">
        <v>1679</v>
      </c>
    </row>
    <row r="1809" spans="2:7">
      <c r="B1809" s="105" t="s">
        <v>2177</v>
      </c>
      <c r="C1809" s="100" t="s">
        <v>1640</v>
      </c>
      <c r="D1809" s="100">
        <v>80</v>
      </c>
      <c r="E1809" s="100">
        <v>0</v>
      </c>
      <c r="F1809" s="100">
        <v>0</v>
      </c>
      <c r="G1809" s="100" t="s">
        <v>1680</v>
      </c>
    </row>
    <row r="1810" spans="2:7">
      <c r="B1810" s="105" t="s">
        <v>2177</v>
      </c>
      <c r="C1810" s="100" t="s">
        <v>1640</v>
      </c>
      <c r="D1810" s="100">
        <v>80</v>
      </c>
      <c r="E1810" s="100">
        <v>800</v>
      </c>
      <c r="F1810" s="100">
        <v>0</v>
      </c>
      <c r="G1810" s="100" t="s">
        <v>1681</v>
      </c>
    </row>
    <row r="1811" spans="2:7">
      <c r="B1811" s="105" t="s">
        <v>2177</v>
      </c>
      <c r="C1811" s="100" t="s">
        <v>1640</v>
      </c>
      <c r="D1811" s="100">
        <v>80</v>
      </c>
      <c r="E1811" s="100">
        <v>800</v>
      </c>
      <c r="F1811" s="100">
        <v>8000</v>
      </c>
      <c r="G1811" s="100" t="s">
        <v>388</v>
      </c>
    </row>
    <row r="1812" spans="2:7">
      <c r="B1812" s="105" t="s">
        <v>2177</v>
      </c>
      <c r="C1812" s="100" t="s">
        <v>1640</v>
      </c>
      <c r="D1812" s="100">
        <v>80</v>
      </c>
      <c r="E1812" s="100">
        <v>800</v>
      </c>
      <c r="F1812" s="100">
        <v>8009</v>
      </c>
      <c r="G1812" s="100" t="s">
        <v>389</v>
      </c>
    </row>
    <row r="1813" spans="2:7">
      <c r="B1813" s="105" t="s">
        <v>2177</v>
      </c>
      <c r="C1813" s="100" t="s">
        <v>1640</v>
      </c>
      <c r="D1813" s="100">
        <v>80</v>
      </c>
      <c r="E1813" s="100">
        <v>801</v>
      </c>
      <c r="F1813" s="100">
        <v>0</v>
      </c>
      <c r="G1813" s="100" t="s">
        <v>1682</v>
      </c>
    </row>
    <row r="1814" spans="2:7">
      <c r="B1814" s="105" t="s">
        <v>2177</v>
      </c>
      <c r="C1814" s="100" t="s">
        <v>1640</v>
      </c>
      <c r="D1814" s="100">
        <v>80</v>
      </c>
      <c r="E1814" s="100">
        <v>801</v>
      </c>
      <c r="F1814" s="100">
        <v>8011</v>
      </c>
      <c r="G1814" s="100" t="s">
        <v>1682</v>
      </c>
    </row>
    <row r="1815" spans="2:7">
      <c r="B1815" s="105" t="s">
        <v>2177</v>
      </c>
      <c r="C1815" s="100" t="s">
        <v>1640</v>
      </c>
      <c r="D1815" s="100">
        <v>80</v>
      </c>
      <c r="E1815" s="100">
        <v>802</v>
      </c>
      <c r="F1815" s="100">
        <v>0</v>
      </c>
      <c r="G1815" s="100" t="s">
        <v>1683</v>
      </c>
    </row>
    <row r="1816" spans="2:7">
      <c r="B1816" s="105" t="s">
        <v>2177</v>
      </c>
      <c r="C1816" s="100" t="s">
        <v>1640</v>
      </c>
      <c r="D1816" s="100">
        <v>80</v>
      </c>
      <c r="E1816" s="100">
        <v>802</v>
      </c>
      <c r="F1816" s="100">
        <v>8021</v>
      </c>
      <c r="G1816" s="100" t="s">
        <v>1684</v>
      </c>
    </row>
    <row r="1817" spans="2:7">
      <c r="B1817" s="105" t="s">
        <v>2177</v>
      </c>
      <c r="C1817" s="100" t="s">
        <v>1640</v>
      </c>
      <c r="D1817" s="100">
        <v>80</v>
      </c>
      <c r="E1817" s="100">
        <v>802</v>
      </c>
      <c r="F1817" s="100">
        <v>8022</v>
      </c>
      <c r="G1817" s="100" t="s">
        <v>1685</v>
      </c>
    </row>
    <row r="1818" spans="2:7">
      <c r="B1818" s="105" t="s">
        <v>2177</v>
      </c>
      <c r="C1818" s="100" t="s">
        <v>1640</v>
      </c>
      <c r="D1818" s="100">
        <v>80</v>
      </c>
      <c r="E1818" s="100">
        <v>802</v>
      </c>
      <c r="F1818" s="100">
        <v>8023</v>
      </c>
      <c r="G1818" s="100" t="s">
        <v>1686</v>
      </c>
    </row>
    <row r="1819" spans="2:7">
      <c r="B1819" s="105" t="s">
        <v>2177</v>
      </c>
      <c r="C1819" s="100" t="s">
        <v>1640</v>
      </c>
      <c r="D1819" s="100">
        <v>80</v>
      </c>
      <c r="E1819" s="100">
        <v>802</v>
      </c>
      <c r="F1819" s="100">
        <v>8024</v>
      </c>
      <c r="G1819" s="100" t="s">
        <v>1687</v>
      </c>
    </row>
    <row r="1820" spans="2:7">
      <c r="B1820" s="105" t="s">
        <v>2177</v>
      </c>
      <c r="C1820" s="100" t="s">
        <v>1640</v>
      </c>
      <c r="D1820" s="100">
        <v>80</v>
      </c>
      <c r="E1820" s="100">
        <v>802</v>
      </c>
      <c r="F1820" s="100">
        <v>8025</v>
      </c>
      <c r="G1820" s="100" t="s">
        <v>1688</v>
      </c>
    </row>
    <row r="1821" spans="2:7">
      <c r="B1821" s="105" t="s">
        <v>2177</v>
      </c>
      <c r="C1821" s="100" t="s">
        <v>1640</v>
      </c>
      <c r="D1821" s="100">
        <v>80</v>
      </c>
      <c r="E1821" s="100">
        <v>803</v>
      </c>
      <c r="F1821" s="100">
        <v>0</v>
      </c>
      <c r="G1821" s="100" t="s">
        <v>1689</v>
      </c>
    </row>
    <row r="1822" spans="2:7">
      <c r="B1822" s="105" t="s">
        <v>2177</v>
      </c>
      <c r="C1822" s="100" t="s">
        <v>1640</v>
      </c>
      <c r="D1822" s="100">
        <v>80</v>
      </c>
      <c r="E1822" s="100">
        <v>803</v>
      </c>
      <c r="F1822" s="100">
        <v>8031</v>
      </c>
      <c r="G1822" s="100" t="s">
        <v>1690</v>
      </c>
    </row>
    <row r="1823" spans="2:7">
      <c r="B1823" s="105" t="s">
        <v>2177</v>
      </c>
      <c r="C1823" s="100" t="s">
        <v>1640</v>
      </c>
      <c r="D1823" s="100">
        <v>80</v>
      </c>
      <c r="E1823" s="100">
        <v>803</v>
      </c>
      <c r="F1823" s="100">
        <v>8032</v>
      </c>
      <c r="G1823" s="100" t="s">
        <v>1691</v>
      </c>
    </row>
    <row r="1824" spans="2:7">
      <c r="B1824" s="105" t="s">
        <v>2177</v>
      </c>
      <c r="C1824" s="100" t="s">
        <v>1640</v>
      </c>
      <c r="D1824" s="100">
        <v>80</v>
      </c>
      <c r="E1824" s="100">
        <v>803</v>
      </c>
      <c r="F1824" s="100">
        <v>8033</v>
      </c>
      <c r="G1824" s="100" t="s">
        <v>1692</v>
      </c>
    </row>
    <row r="1825" spans="2:7">
      <c r="B1825" s="105" t="s">
        <v>2177</v>
      </c>
      <c r="C1825" s="100" t="s">
        <v>1640</v>
      </c>
      <c r="D1825" s="100">
        <v>80</v>
      </c>
      <c r="E1825" s="100">
        <v>803</v>
      </c>
      <c r="F1825" s="100">
        <v>8034</v>
      </c>
      <c r="G1825" s="100" t="s">
        <v>1693</v>
      </c>
    </row>
    <row r="1826" spans="2:7">
      <c r="B1826" s="105" t="s">
        <v>2177</v>
      </c>
      <c r="C1826" s="100" t="s">
        <v>1640</v>
      </c>
      <c r="D1826" s="100">
        <v>80</v>
      </c>
      <c r="E1826" s="100">
        <v>803</v>
      </c>
      <c r="F1826" s="100">
        <v>8035</v>
      </c>
      <c r="G1826" s="100" t="s">
        <v>1694</v>
      </c>
    </row>
    <row r="1827" spans="2:7">
      <c r="B1827" s="105" t="s">
        <v>2177</v>
      </c>
      <c r="C1827" s="100" t="s">
        <v>1640</v>
      </c>
      <c r="D1827" s="100">
        <v>80</v>
      </c>
      <c r="E1827" s="100">
        <v>803</v>
      </c>
      <c r="F1827" s="100">
        <v>8036</v>
      </c>
      <c r="G1827" s="100" t="s">
        <v>1695</v>
      </c>
    </row>
    <row r="1828" spans="2:7">
      <c r="B1828" s="105" t="s">
        <v>2177</v>
      </c>
      <c r="C1828" s="100" t="s">
        <v>1640</v>
      </c>
      <c r="D1828" s="100">
        <v>80</v>
      </c>
      <c r="E1828" s="100">
        <v>804</v>
      </c>
      <c r="F1828" s="100">
        <v>0</v>
      </c>
      <c r="G1828" s="100" t="s">
        <v>1696</v>
      </c>
    </row>
    <row r="1829" spans="2:7">
      <c r="B1829" s="105" t="s">
        <v>2177</v>
      </c>
      <c r="C1829" s="100" t="s">
        <v>1640</v>
      </c>
      <c r="D1829" s="100">
        <v>80</v>
      </c>
      <c r="E1829" s="100">
        <v>804</v>
      </c>
      <c r="F1829" s="100">
        <v>8041</v>
      </c>
      <c r="G1829" s="100" t="s">
        <v>1697</v>
      </c>
    </row>
    <row r="1830" spans="2:7">
      <c r="B1830" s="105" t="s">
        <v>2177</v>
      </c>
      <c r="C1830" s="100" t="s">
        <v>1640</v>
      </c>
      <c r="D1830" s="100">
        <v>80</v>
      </c>
      <c r="E1830" s="100">
        <v>804</v>
      </c>
      <c r="F1830" s="100">
        <v>8042</v>
      </c>
      <c r="G1830" s="100" t="s">
        <v>1698</v>
      </c>
    </row>
    <row r="1831" spans="2:7">
      <c r="B1831" s="105" t="s">
        <v>2177</v>
      </c>
      <c r="C1831" s="100" t="s">
        <v>1640</v>
      </c>
      <c r="D1831" s="100">
        <v>80</v>
      </c>
      <c r="E1831" s="100">
        <v>804</v>
      </c>
      <c r="F1831" s="100">
        <v>8043</v>
      </c>
      <c r="G1831" s="100" t="s">
        <v>1699</v>
      </c>
    </row>
    <row r="1832" spans="2:7">
      <c r="B1832" s="105" t="s">
        <v>2177</v>
      </c>
      <c r="C1832" s="100" t="s">
        <v>1640</v>
      </c>
      <c r="D1832" s="100">
        <v>80</v>
      </c>
      <c r="E1832" s="100">
        <v>804</v>
      </c>
      <c r="F1832" s="100">
        <v>8044</v>
      </c>
      <c r="G1832" s="100" t="s">
        <v>1700</v>
      </c>
    </row>
    <row r="1833" spans="2:7">
      <c r="B1833" s="105" t="s">
        <v>2177</v>
      </c>
      <c r="C1833" s="100" t="s">
        <v>1640</v>
      </c>
      <c r="D1833" s="100">
        <v>80</v>
      </c>
      <c r="E1833" s="100">
        <v>804</v>
      </c>
      <c r="F1833" s="100">
        <v>8045</v>
      </c>
      <c r="G1833" s="100" t="s">
        <v>1701</v>
      </c>
    </row>
    <row r="1834" spans="2:7">
      <c r="B1834" s="105" t="s">
        <v>2177</v>
      </c>
      <c r="C1834" s="100" t="s">
        <v>1640</v>
      </c>
      <c r="D1834" s="100">
        <v>80</v>
      </c>
      <c r="E1834" s="100">
        <v>804</v>
      </c>
      <c r="F1834" s="100">
        <v>8046</v>
      </c>
      <c r="G1834" s="100" t="s">
        <v>1702</v>
      </c>
    </row>
    <row r="1835" spans="2:7">
      <c r="B1835" s="105" t="s">
        <v>2177</v>
      </c>
      <c r="C1835" s="100" t="s">
        <v>1640</v>
      </c>
      <c r="D1835" s="100">
        <v>80</v>
      </c>
      <c r="E1835" s="100">
        <v>804</v>
      </c>
      <c r="F1835" s="100">
        <v>8047</v>
      </c>
      <c r="G1835" s="100" t="s">
        <v>1703</v>
      </c>
    </row>
    <row r="1836" spans="2:7">
      <c r="B1836" s="105" t="s">
        <v>2177</v>
      </c>
      <c r="C1836" s="100" t="s">
        <v>1640</v>
      </c>
      <c r="D1836" s="100">
        <v>80</v>
      </c>
      <c r="E1836" s="100">
        <v>804</v>
      </c>
      <c r="F1836" s="100">
        <v>8048</v>
      </c>
      <c r="G1836" s="100" t="s">
        <v>1704</v>
      </c>
    </row>
    <row r="1837" spans="2:7">
      <c r="B1837" s="105" t="s">
        <v>2177</v>
      </c>
      <c r="C1837" s="100" t="s">
        <v>1640</v>
      </c>
      <c r="D1837" s="100">
        <v>80</v>
      </c>
      <c r="E1837" s="100">
        <v>805</v>
      </c>
      <c r="F1837" s="100">
        <v>0</v>
      </c>
      <c r="G1837" s="100" t="s">
        <v>1705</v>
      </c>
    </row>
    <row r="1838" spans="2:7">
      <c r="B1838" s="105" t="s">
        <v>2177</v>
      </c>
      <c r="C1838" s="100" t="s">
        <v>1640</v>
      </c>
      <c r="D1838" s="100">
        <v>80</v>
      </c>
      <c r="E1838" s="100">
        <v>805</v>
      </c>
      <c r="F1838" s="100">
        <v>8051</v>
      </c>
      <c r="G1838" s="100" t="s">
        <v>1706</v>
      </c>
    </row>
    <row r="1839" spans="2:7">
      <c r="B1839" s="105" t="s">
        <v>2177</v>
      </c>
      <c r="C1839" s="100" t="s">
        <v>1640</v>
      </c>
      <c r="D1839" s="100">
        <v>80</v>
      </c>
      <c r="E1839" s="100">
        <v>805</v>
      </c>
      <c r="F1839" s="100">
        <v>8052</v>
      </c>
      <c r="G1839" s="100" t="s">
        <v>1707</v>
      </c>
    </row>
    <row r="1840" spans="2:7">
      <c r="B1840" s="105" t="s">
        <v>2177</v>
      </c>
      <c r="C1840" s="100" t="s">
        <v>1640</v>
      </c>
      <c r="D1840" s="100">
        <v>80</v>
      </c>
      <c r="E1840" s="100">
        <v>805</v>
      </c>
      <c r="F1840" s="100">
        <v>8053</v>
      </c>
      <c r="G1840" s="100" t="s">
        <v>1708</v>
      </c>
    </row>
    <row r="1841" spans="2:7">
      <c r="B1841" s="105" t="s">
        <v>2177</v>
      </c>
      <c r="C1841" s="100" t="s">
        <v>1640</v>
      </c>
      <c r="D1841" s="100">
        <v>80</v>
      </c>
      <c r="E1841" s="100">
        <v>806</v>
      </c>
      <c r="F1841" s="100">
        <v>0</v>
      </c>
      <c r="G1841" s="100" t="s">
        <v>1709</v>
      </c>
    </row>
    <row r="1842" spans="2:7">
      <c r="B1842" s="105" t="s">
        <v>2177</v>
      </c>
      <c r="C1842" s="100" t="s">
        <v>1640</v>
      </c>
      <c r="D1842" s="100">
        <v>80</v>
      </c>
      <c r="E1842" s="100">
        <v>806</v>
      </c>
      <c r="F1842" s="100">
        <v>8061</v>
      </c>
      <c r="G1842" s="100" t="s">
        <v>1710</v>
      </c>
    </row>
    <row r="1843" spans="2:7">
      <c r="B1843" s="105" t="s">
        <v>2177</v>
      </c>
      <c r="C1843" s="100" t="s">
        <v>1640</v>
      </c>
      <c r="D1843" s="100">
        <v>80</v>
      </c>
      <c r="E1843" s="100">
        <v>806</v>
      </c>
      <c r="F1843" s="100">
        <v>8062</v>
      </c>
      <c r="G1843" s="100" t="s">
        <v>1711</v>
      </c>
    </row>
    <row r="1844" spans="2:7">
      <c r="B1844" s="105" t="s">
        <v>2177</v>
      </c>
      <c r="C1844" s="100" t="s">
        <v>1640</v>
      </c>
      <c r="D1844" s="100">
        <v>80</v>
      </c>
      <c r="E1844" s="100">
        <v>806</v>
      </c>
      <c r="F1844" s="100">
        <v>8063</v>
      </c>
      <c r="G1844" s="100" t="s">
        <v>1712</v>
      </c>
    </row>
    <row r="1845" spans="2:7">
      <c r="B1845" s="105" t="s">
        <v>2177</v>
      </c>
      <c r="C1845" s="100" t="s">
        <v>1640</v>
      </c>
      <c r="D1845" s="100">
        <v>80</v>
      </c>
      <c r="E1845" s="100">
        <v>806</v>
      </c>
      <c r="F1845" s="100">
        <v>8064</v>
      </c>
      <c r="G1845" s="100" t="s">
        <v>1713</v>
      </c>
    </row>
    <row r="1846" spans="2:7">
      <c r="B1846" s="105" t="s">
        <v>2177</v>
      </c>
      <c r="C1846" s="100" t="s">
        <v>1640</v>
      </c>
      <c r="D1846" s="100">
        <v>80</v>
      </c>
      <c r="E1846" s="100">
        <v>806</v>
      </c>
      <c r="F1846" s="100">
        <v>8065</v>
      </c>
      <c r="G1846" s="100" t="s">
        <v>1714</v>
      </c>
    </row>
    <row r="1847" spans="2:7">
      <c r="B1847" s="105" t="s">
        <v>2177</v>
      </c>
      <c r="C1847" s="100" t="s">
        <v>1640</v>
      </c>
      <c r="D1847" s="100">
        <v>80</v>
      </c>
      <c r="E1847" s="100">
        <v>806</v>
      </c>
      <c r="F1847" s="100">
        <v>8069</v>
      </c>
      <c r="G1847" s="100" t="s">
        <v>1715</v>
      </c>
    </row>
    <row r="1848" spans="2:7">
      <c r="B1848" s="105" t="s">
        <v>2177</v>
      </c>
      <c r="C1848" s="100" t="s">
        <v>1640</v>
      </c>
      <c r="D1848" s="100">
        <v>80</v>
      </c>
      <c r="E1848" s="100">
        <v>809</v>
      </c>
      <c r="F1848" s="100">
        <v>0</v>
      </c>
      <c r="G1848" s="100" t="s">
        <v>1716</v>
      </c>
    </row>
    <row r="1849" spans="2:7">
      <c r="B1849" s="105" t="s">
        <v>2177</v>
      </c>
      <c r="C1849" s="100" t="s">
        <v>1640</v>
      </c>
      <c r="D1849" s="100">
        <v>80</v>
      </c>
      <c r="E1849" s="100">
        <v>809</v>
      </c>
      <c r="F1849" s="100">
        <v>8091</v>
      </c>
      <c r="G1849" s="100" t="s">
        <v>1717</v>
      </c>
    </row>
    <row r="1850" spans="2:7">
      <c r="B1850" s="105" t="s">
        <v>2177</v>
      </c>
      <c r="C1850" s="100" t="s">
        <v>1640</v>
      </c>
      <c r="D1850" s="100">
        <v>80</v>
      </c>
      <c r="E1850" s="100">
        <v>809</v>
      </c>
      <c r="F1850" s="100">
        <v>8092</v>
      </c>
      <c r="G1850" s="100" t="s">
        <v>1718</v>
      </c>
    </row>
    <row r="1851" spans="2:7">
      <c r="B1851" s="105" t="s">
        <v>2177</v>
      </c>
      <c r="C1851" s="100" t="s">
        <v>1640</v>
      </c>
      <c r="D1851" s="100">
        <v>80</v>
      </c>
      <c r="E1851" s="100">
        <v>809</v>
      </c>
      <c r="F1851" s="100">
        <v>8093</v>
      </c>
      <c r="G1851" s="100" t="s">
        <v>1719</v>
      </c>
    </row>
    <row r="1852" spans="2:7">
      <c r="B1852" s="105" t="s">
        <v>2177</v>
      </c>
      <c r="C1852" s="100" t="s">
        <v>1640</v>
      </c>
      <c r="D1852" s="100">
        <v>80</v>
      </c>
      <c r="E1852" s="100">
        <v>809</v>
      </c>
      <c r="F1852" s="100">
        <v>8094</v>
      </c>
      <c r="G1852" s="100" t="s">
        <v>1720</v>
      </c>
    </row>
    <row r="1853" spans="2:7">
      <c r="B1853" s="105" t="s">
        <v>2177</v>
      </c>
      <c r="C1853" s="100" t="s">
        <v>1640</v>
      </c>
      <c r="D1853" s="100">
        <v>80</v>
      </c>
      <c r="E1853" s="100">
        <v>809</v>
      </c>
      <c r="F1853" s="100">
        <v>8095</v>
      </c>
      <c r="G1853" s="100" t="s">
        <v>1721</v>
      </c>
    </row>
    <row r="1854" spans="2:7">
      <c r="B1854" s="105" t="s">
        <v>2177</v>
      </c>
      <c r="C1854" s="100" t="s">
        <v>1640</v>
      </c>
      <c r="D1854" s="100">
        <v>80</v>
      </c>
      <c r="E1854" s="100">
        <v>809</v>
      </c>
      <c r="F1854" s="100">
        <v>8096</v>
      </c>
      <c r="G1854" s="100" t="s">
        <v>1722</v>
      </c>
    </row>
    <row r="1855" spans="2:7">
      <c r="B1855" s="105" t="s">
        <v>2177</v>
      </c>
      <c r="C1855" s="100" t="s">
        <v>1640</v>
      </c>
      <c r="D1855" s="100">
        <v>80</v>
      </c>
      <c r="E1855" s="100">
        <v>809</v>
      </c>
      <c r="F1855" s="100">
        <v>8099</v>
      </c>
      <c r="G1855" s="100" t="s">
        <v>1723</v>
      </c>
    </row>
    <row r="1856" spans="2:7">
      <c r="B1856" s="105" t="s">
        <v>2177</v>
      </c>
      <c r="C1856" s="100" t="s">
        <v>1724</v>
      </c>
      <c r="D1856" s="100">
        <v>0</v>
      </c>
      <c r="E1856" s="100">
        <v>0</v>
      </c>
      <c r="F1856" s="100">
        <v>0</v>
      </c>
      <c r="G1856" s="100" t="s">
        <v>1725</v>
      </c>
    </row>
    <row r="1857" spans="2:7">
      <c r="B1857" s="105" t="s">
        <v>2177</v>
      </c>
      <c r="C1857" s="100" t="s">
        <v>1724</v>
      </c>
      <c r="D1857" s="100">
        <v>81</v>
      </c>
      <c r="E1857" s="100">
        <v>0</v>
      </c>
      <c r="F1857" s="100">
        <v>0</v>
      </c>
      <c r="G1857" s="100" t="s">
        <v>1726</v>
      </c>
    </row>
    <row r="1858" spans="2:7">
      <c r="B1858" s="105" t="s">
        <v>2177</v>
      </c>
      <c r="C1858" s="100" t="s">
        <v>1724</v>
      </c>
      <c r="D1858" s="100">
        <v>81</v>
      </c>
      <c r="E1858" s="100">
        <v>810</v>
      </c>
      <c r="F1858" s="100">
        <v>0</v>
      </c>
      <c r="G1858" s="100" t="s">
        <v>1727</v>
      </c>
    </row>
    <row r="1859" spans="2:7">
      <c r="B1859" s="105" t="s">
        <v>2177</v>
      </c>
      <c r="C1859" s="100" t="s">
        <v>1724</v>
      </c>
      <c r="D1859" s="100">
        <v>81</v>
      </c>
      <c r="E1859" s="100">
        <v>810</v>
      </c>
      <c r="F1859" s="100">
        <v>8101</v>
      </c>
      <c r="G1859" s="100" t="s">
        <v>1428</v>
      </c>
    </row>
    <row r="1860" spans="2:7">
      <c r="B1860" s="105" t="s">
        <v>2177</v>
      </c>
      <c r="C1860" s="100" t="s">
        <v>1724</v>
      </c>
      <c r="D1860" s="100">
        <v>81</v>
      </c>
      <c r="E1860" s="100">
        <v>811</v>
      </c>
      <c r="F1860" s="100">
        <v>0</v>
      </c>
      <c r="G1860" s="100" t="s">
        <v>1728</v>
      </c>
    </row>
    <row r="1861" spans="2:7">
      <c r="B1861" s="105" t="s">
        <v>2177</v>
      </c>
      <c r="C1861" s="100" t="s">
        <v>1724</v>
      </c>
      <c r="D1861" s="100">
        <v>81</v>
      </c>
      <c r="E1861" s="100">
        <v>811</v>
      </c>
      <c r="F1861" s="100">
        <v>8111</v>
      </c>
      <c r="G1861" s="100" t="s">
        <v>1728</v>
      </c>
    </row>
    <row r="1862" spans="2:7">
      <c r="B1862" s="105" t="s">
        <v>2177</v>
      </c>
      <c r="C1862" s="100" t="s">
        <v>1724</v>
      </c>
      <c r="D1862" s="100">
        <v>81</v>
      </c>
      <c r="E1862" s="100">
        <v>812</v>
      </c>
      <c r="F1862" s="100">
        <v>0</v>
      </c>
      <c r="G1862" s="100" t="s">
        <v>1729</v>
      </c>
    </row>
    <row r="1863" spans="2:7">
      <c r="B1863" s="105" t="s">
        <v>2177</v>
      </c>
      <c r="C1863" s="100" t="s">
        <v>1724</v>
      </c>
      <c r="D1863" s="100">
        <v>81</v>
      </c>
      <c r="E1863" s="100">
        <v>812</v>
      </c>
      <c r="F1863" s="100">
        <v>8121</v>
      </c>
      <c r="G1863" s="100" t="s">
        <v>1729</v>
      </c>
    </row>
    <row r="1864" spans="2:7">
      <c r="B1864" s="105" t="s">
        <v>2177</v>
      </c>
      <c r="C1864" s="100" t="s">
        <v>1724</v>
      </c>
      <c r="D1864" s="100">
        <v>81</v>
      </c>
      <c r="E1864" s="100">
        <v>813</v>
      </c>
      <c r="F1864" s="100">
        <v>0</v>
      </c>
      <c r="G1864" s="100" t="s">
        <v>1730</v>
      </c>
    </row>
    <row r="1865" spans="2:7">
      <c r="B1865" s="105" t="s">
        <v>2177</v>
      </c>
      <c r="C1865" s="100" t="s">
        <v>1724</v>
      </c>
      <c r="D1865" s="100">
        <v>81</v>
      </c>
      <c r="E1865" s="100">
        <v>813</v>
      </c>
      <c r="F1865" s="100">
        <v>8131</v>
      </c>
      <c r="G1865" s="100" t="s">
        <v>1730</v>
      </c>
    </row>
    <row r="1866" spans="2:7">
      <c r="B1866" s="105" t="s">
        <v>2177</v>
      </c>
      <c r="C1866" s="100" t="s">
        <v>1724</v>
      </c>
      <c r="D1866" s="100">
        <v>81</v>
      </c>
      <c r="E1866" s="100">
        <v>814</v>
      </c>
      <c r="F1866" s="100">
        <v>0</v>
      </c>
      <c r="G1866" s="100" t="s">
        <v>1731</v>
      </c>
    </row>
    <row r="1867" spans="2:7">
      <c r="B1867" s="105" t="s">
        <v>2177</v>
      </c>
      <c r="C1867" s="100" t="s">
        <v>1724</v>
      </c>
      <c r="D1867" s="100">
        <v>81</v>
      </c>
      <c r="E1867" s="100">
        <v>814</v>
      </c>
      <c r="F1867" s="100">
        <v>8141</v>
      </c>
      <c r="G1867" s="100" t="s">
        <v>1732</v>
      </c>
    </row>
    <row r="1868" spans="2:7">
      <c r="B1868" s="105" t="s">
        <v>2177</v>
      </c>
      <c r="C1868" s="100" t="s">
        <v>1724</v>
      </c>
      <c r="D1868" s="100">
        <v>81</v>
      </c>
      <c r="E1868" s="100">
        <v>814</v>
      </c>
      <c r="F1868" s="100">
        <v>8142</v>
      </c>
      <c r="G1868" s="100" t="s">
        <v>1733</v>
      </c>
    </row>
    <row r="1869" spans="2:7">
      <c r="B1869" s="105" t="s">
        <v>2177</v>
      </c>
      <c r="C1869" s="100" t="s">
        <v>1724</v>
      </c>
      <c r="D1869" s="100">
        <v>81</v>
      </c>
      <c r="E1869" s="100">
        <v>815</v>
      </c>
      <c r="F1869" s="100">
        <v>0</v>
      </c>
      <c r="G1869" s="100" t="s">
        <v>1734</v>
      </c>
    </row>
    <row r="1870" spans="2:7">
      <c r="B1870" s="105" t="s">
        <v>2177</v>
      </c>
      <c r="C1870" s="100" t="s">
        <v>1724</v>
      </c>
      <c r="D1870" s="100">
        <v>81</v>
      </c>
      <c r="E1870" s="100">
        <v>815</v>
      </c>
      <c r="F1870" s="100">
        <v>8151</v>
      </c>
      <c r="G1870" s="100" t="s">
        <v>1734</v>
      </c>
    </row>
    <row r="1871" spans="2:7">
      <c r="B1871" s="105" t="s">
        <v>2177</v>
      </c>
      <c r="C1871" s="100" t="s">
        <v>1724</v>
      </c>
      <c r="D1871" s="100">
        <v>81</v>
      </c>
      <c r="E1871" s="100">
        <v>816</v>
      </c>
      <c r="F1871" s="100">
        <v>0</v>
      </c>
      <c r="G1871" s="100" t="s">
        <v>1735</v>
      </c>
    </row>
    <row r="1872" spans="2:7">
      <c r="B1872" s="105" t="s">
        <v>2177</v>
      </c>
      <c r="C1872" s="100" t="s">
        <v>1724</v>
      </c>
      <c r="D1872" s="100">
        <v>81</v>
      </c>
      <c r="E1872" s="100">
        <v>816</v>
      </c>
      <c r="F1872" s="100">
        <v>8161</v>
      </c>
      <c r="G1872" s="100" t="s">
        <v>1736</v>
      </c>
    </row>
    <row r="1873" spans="2:7">
      <c r="B1873" s="105" t="s">
        <v>2177</v>
      </c>
      <c r="C1873" s="100" t="s">
        <v>1724</v>
      </c>
      <c r="D1873" s="100">
        <v>81</v>
      </c>
      <c r="E1873" s="100">
        <v>816</v>
      </c>
      <c r="F1873" s="100">
        <v>8162</v>
      </c>
      <c r="G1873" s="100" t="s">
        <v>1737</v>
      </c>
    </row>
    <row r="1874" spans="2:7">
      <c r="B1874" s="105" t="s">
        <v>2177</v>
      </c>
      <c r="C1874" s="100" t="s">
        <v>1724</v>
      </c>
      <c r="D1874" s="100">
        <v>81</v>
      </c>
      <c r="E1874" s="100">
        <v>816</v>
      </c>
      <c r="F1874" s="100">
        <v>8163</v>
      </c>
      <c r="G1874" s="100" t="s">
        <v>1738</v>
      </c>
    </row>
    <row r="1875" spans="2:7">
      <c r="B1875" s="105" t="s">
        <v>2177</v>
      </c>
      <c r="C1875" s="100" t="s">
        <v>1724</v>
      </c>
      <c r="D1875" s="100">
        <v>81</v>
      </c>
      <c r="E1875" s="100">
        <v>817</v>
      </c>
      <c r="F1875" s="100">
        <v>0</v>
      </c>
      <c r="G1875" s="100" t="s">
        <v>1739</v>
      </c>
    </row>
    <row r="1876" spans="2:7">
      <c r="B1876" s="105" t="s">
        <v>2177</v>
      </c>
      <c r="C1876" s="100" t="s">
        <v>1724</v>
      </c>
      <c r="D1876" s="100">
        <v>81</v>
      </c>
      <c r="E1876" s="100">
        <v>817</v>
      </c>
      <c r="F1876" s="100">
        <v>8171</v>
      </c>
      <c r="G1876" s="100" t="s">
        <v>1740</v>
      </c>
    </row>
    <row r="1877" spans="2:7">
      <c r="B1877" s="105" t="s">
        <v>2177</v>
      </c>
      <c r="C1877" s="100" t="s">
        <v>1724</v>
      </c>
      <c r="D1877" s="100">
        <v>81</v>
      </c>
      <c r="E1877" s="100">
        <v>817</v>
      </c>
      <c r="F1877" s="100">
        <v>8172</v>
      </c>
      <c r="G1877" s="100" t="s">
        <v>1741</v>
      </c>
    </row>
    <row r="1878" spans="2:7">
      <c r="B1878" s="105" t="s">
        <v>2177</v>
      </c>
      <c r="C1878" s="100" t="s">
        <v>1724</v>
      </c>
      <c r="D1878" s="100">
        <v>81</v>
      </c>
      <c r="E1878" s="100">
        <v>818</v>
      </c>
      <c r="F1878" s="100">
        <v>0</v>
      </c>
      <c r="G1878" s="100" t="s">
        <v>1742</v>
      </c>
    </row>
    <row r="1879" spans="2:7">
      <c r="B1879" s="105" t="s">
        <v>2177</v>
      </c>
      <c r="C1879" s="100" t="s">
        <v>1724</v>
      </c>
      <c r="D1879" s="100">
        <v>81</v>
      </c>
      <c r="E1879" s="100">
        <v>818</v>
      </c>
      <c r="F1879" s="100">
        <v>8181</v>
      </c>
      <c r="G1879" s="100" t="s">
        <v>1742</v>
      </c>
    </row>
    <row r="1880" spans="2:7">
      <c r="B1880" s="105" t="s">
        <v>2177</v>
      </c>
      <c r="C1880" s="100" t="s">
        <v>1724</v>
      </c>
      <c r="D1880" s="100">
        <v>81</v>
      </c>
      <c r="E1880" s="100">
        <v>819</v>
      </c>
      <c r="F1880" s="100">
        <v>0</v>
      </c>
      <c r="G1880" s="100" t="s">
        <v>1743</v>
      </c>
    </row>
    <row r="1881" spans="2:7">
      <c r="B1881" s="105" t="s">
        <v>2177</v>
      </c>
      <c r="C1881" s="100" t="s">
        <v>1724</v>
      </c>
      <c r="D1881" s="100">
        <v>81</v>
      </c>
      <c r="E1881" s="100">
        <v>819</v>
      </c>
      <c r="F1881" s="100">
        <v>8191</v>
      </c>
      <c r="G1881" s="100" t="s">
        <v>1743</v>
      </c>
    </row>
    <row r="1882" spans="2:7">
      <c r="B1882" s="105" t="s">
        <v>2177</v>
      </c>
      <c r="C1882" s="100" t="s">
        <v>1724</v>
      </c>
      <c r="D1882" s="100">
        <v>82</v>
      </c>
      <c r="E1882" s="100">
        <v>0</v>
      </c>
      <c r="F1882" s="100">
        <v>0</v>
      </c>
      <c r="G1882" s="100" t="s">
        <v>1744</v>
      </c>
    </row>
    <row r="1883" spans="2:7">
      <c r="B1883" s="105" t="s">
        <v>2177</v>
      </c>
      <c r="C1883" s="100" t="s">
        <v>1724</v>
      </c>
      <c r="D1883" s="100">
        <v>82</v>
      </c>
      <c r="E1883" s="100">
        <v>820</v>
      </c>
      <c r="F1883" s="100">
        <v>0</v>
      </c>
      <c r="G1883" s="100" t="s">
        <v>1745</v>
      </c>
    </row>
    <row r="1884" spans="2:7">
      <c r="B1884" s="105" t="s">
        <v>2177</v>
      </c>
      <c r="C1884" s="100" t="s">
        <v>1724</v>
      </c>
      <c r="D1884" s="100">
        <v>82</v>
      </c>
      <c r="E1884" s="100">
        <v>820</v>
      </c>
      <c r="F1884" s="100">
        <v>8200</v>
      </c>
      <c r="G1884" s="100" t="s">
        <v>388</v>
      </c>
    </row>
    <row r="1885" spans="2:7">
      <c r="B1885" s="105" t="s">
        <v>2177</v>
      </c>
      <c r="C1885" s="100" t="s">
        <v>1724</v>
      </c>
      <c r="D1885" s="100">
        <v>82</v>
      </c>
      <c r="E1885" s="100">
        <v>820</v>
      </c>
      <c r="F1885" s="100">
        <v>8209</v>
      </c>
      <c r="G1885" s="100" t="s">
        <v>389</v>
      </c>
    </row>
    <row r="1886" spans="2:7">
      <c r="B1886" s="105" t="s">
        <v>2177</v>
      </c>
      <c r="C1886" s="100" t="s">
        <v>1724</v>
      </c>
      <c r="D1886" s="100">
        <v>82</v>
      </c>
      <c r="E1886" s="100">
        <v>821</v>
      </c>
      <c r="F1886" s="100">
        <v>0</v>
      </c>
      <c r="G1886" s="100" t="s">
        <v>1746</v>
      </c>
    </row>
    <row r="1887" spans="2:7">
      <c r="B1887" s="105" t="s">
        <v>2177</v>
      </c>
      <c r="C1887" s="100" t="s">
        <v>1724</v>
      </c>
      <c r="D1887" s="100">
        <v>82</v>
      </c>
      <c r="E1887" s="100">
        <v>821</v>
      </c>
      <c r="F1887" s="100">
        <v>8211</v>
      </c>
      <c r="G1887" s="100" t="s">
        <v>1747</v>
      </c>
    </row>
    <row r="1888" spans="2:7">
      <c r="B1888" s="105" t="s">
        <v>2177</v>
      </c>
      <c r="C1888" s="100" t="s">
        <v>1724</v>
      </c>
      <c r="D1888" s="100">
        <v>82</v>
      </c>
      <c r="E1888" s="100">
        <v>821</v>
      </c>
      <c r="F1888" s="100">
        <v>8212</v>
      </c>
      <c r="G1888" s="100" t="s">
        <v>1748</v>
      </c>
    </row>
    <row r="1889" spans="2:7">
      <c r="B1889" s="105" t="s">
        <v>2177</v>
      </c>
      <c r="C1889" s="100" t="s">
        <v>1724</v>
      </c>
      <c r="D1889" s="100">
        <v>82</v>
      </c>
      <c r="E1889" s="100">
        <v>821</v>
      </c>
      <c r="F1889" s="100">
        <v>8213</v>
      </c>
      <c r="G1889" s="100" t="s">
        <v>1749</v>
      </c>
    </row>
    <row r="1890" spans="2:7">
      <c r="B1890" s="105" t="s">
        <v>2177</v>
      </c>
      <c r="C1890" s="100" t="s">
        <v>1724</v>
      </c>
      <c r="D1890" s="100">
        <v>82</v>
      </c>
      <c r="E1890" s="100">
        <v>821</v>
      </c>
      <c r="F1890" s="100">
        <v>8214</v>
      </c>
      <c r="G1890" s="100" t="s">
        <v>1750</v>
      </c>
    </row>
    <row r="1891" spans="2:7">
      <c r="B1891" s="105" t="s">
        <v>2177</v>
      </c>
      <c r="C1891" s="100" t="s">
        <v>1724</v>
      </c>
      <c r="D1891" s="100">
        <v>82</v>
      </c>
      <c r="E1891" s="100">
        <v>821</v>
      </c>
      <c r="F1891" s="100">
        <v>8215</v>
      </c>
      <c r="G1891" s="100" t="s">
        <v>1751</v>
      </c>
    </row>
    <row r="1892" spans="2:7">
      <c r="B1892" s="105" t="s">
        <v>2177</v>
      </c>
      <c r="C1892" s="100" t="s">
        <v>1724</v>
      </c>
      <c r="D1892" s="100">
        <v>82</v>
      </c>
      <c r="E1892" s="100">
        <v>821</v>
      </c>
      <c r="F1892" s="100">
        <v>8216</v>
      </c>
      <c r="G1892" s="100" t="s">
        <v>1752</v>
      </c>
    </row>
    <row r="1893" spans="2:7">
      <c r="B1893" s="105" t="s">
        <v>2177</v>
      </c>
      <c r="C1893" s="100" t="s">
        <v>1724</v>
      </c>
      <c r="D1893" s="100">
        <v>82</v>
      </c>
      <c r="E1893" s="100">
        <v>821</v>
      </c>
      <c r="F1893" s="100">
        <v>8219</v>
      </c>
      <c r="G1893" s="100" t="s">
        <v>1753</v>
      </c>
    </row>
    <row r="1894" spans="2:7">
      <c r="B1894" s="105" t="s">
        <v>2177</v>
      </c>
      <c r="C1894" s="100" t="s">
        <v>1724</v>
      </c>
      <c r="D1894" s="100">
        <v>82</v>
      </c>
      <c r="E1894" s="100">
        <v>822</v>
      </c>
      <c r="F1894" s="100">
        <v>0</v>
      </c>
      <c r="G1894" s="100" t="s">
        <v>1754</v>
      </c>
    </row>
    <row r="1895" spans="2:7">
      <c r="B1895" s="105" t="s">
        <v>2177</v>
      </c>
      <c r="C1895" s="100" t="s">
        <v>1724</v>
      </c>
      <c r="D1895" s="100">
        <v>82</v>
      </c>
      <c r="E1895" s="100">
        <v>822</v>
      </c>
      <c r="F1895" s="100">
        <v>8221</v>
      </c>
      <c r="G1895" s="100" t="s">
        <v>1755</v>
      </c>
    </row>
    <row r="1896" spans="2:7">
      <c r="B1896" s="105" t="s">
        <v>2177</v>
      </c>
      <c r="C1896" s="100" t="s">
        <v>1724</v>
      </c>
      <c r="D1896" s="100">
        <v>82</v>
      </c>
      <c r="E1896" s="100">
        <v>822</v>
      </c>
      <c r="F1896" s="100">
        <v>8222</v>
      </c>
      <c r="G1896" s="100" t="s">
        <v>1756</v>
      </c>
    </row>
    <row r="1897" spans="2:7">
      <c r="B1897" s="105" t="s">
        <v>2177</v>
      </c>
      <c r="C1897" s="100" t="s">
        <v>1724</v>
      </c>
      <c r="D1897" s="100">
        <v>82</v>
      </c>
      <c r="E1897" s="100">
        <v>822</v>
      </c>
      <c r="F1897" s="100">
        <v>8229</v>
      </c>
      <c r="G1897" s="100" t="s">
        <v>1757</v>
      </c>
    </row>
    <row r="1898" spans="2:7">
      <c r="B1898" s="105" t="s">
        <v>2177</v>
      </c>
      <c r="C1898" s="100" t="s">
        <v>1724</v>
      </c>
      <c r="D1898" s="100">
        <v>82</v>
      </c>
      <c r="E1898" s="100">
        <v>823</v>
      </c>
      <c r="F1898" s="100">
        <v>0</v>
      </c>
      <c r="G1898" s="100" t="s">
        <v>1758</v>
      </c>
    </row>
    <row r="1899" spans="2:7">
      <c r="B1899" s="105" t="s">
        <v>2177</v>
      </c>
      <c r="C1899" s="100" t="s">
        <v>1724</v>
      </c>
      <c r="D1899" s="100">
        <v>82</v>
      </c>
      <c r="E1899" s="100">
        <v>823</v>
      </c>
      <c r="F1899" s="100">
        <v>8231</v>
      </c>
      <c r="G1899" s="100" t="s">
        <v>1758</v>
      </c>
    </row>
    <row r="1900" spans="2:7">
      <c r="B1900" s="105" t="s">
        <v>2177</v>
      </c>
      <c r="C1900" s="100" t="s">
        <v>1724</v>
      </c>
      <c r="D1900" s="100">
        <v>82</v>
      </c>
      <c r="E1900" s="100">
        <v>824</v>
      </c>
      <c r="F1900" s="100">
        <v>0</v>
      </c>
      <c r="G1900" s="100" t="s">
        <v>1759</v>
      </c>
    </row>
    <row r="1901" spans="2:7">
      <c r="B1901" s="105" t="s">
        <v>2177</v>
      </c>
      <c r="C1901" s="100" t="s">
        <v>1724</v>
      </c>
      <c r="D1901" s="100">
        <v>82</v>
      </c>
      <c r="E1901" s="100">
        <v>824</v>
      </c>
      <c r="F1901" s="100">
        <v>8241</v>
      </c>
      <c r="G1901" s="100" t="s">
        <v>1760</v>
      </c>
    </row>
    <row r="1902" spans="2:7">
      <c r="B1902" s="105" t="s">
        <v>2177</v>
      </c>
      <c r="C1902" s="100" t="s">
        <v>1724</v>
      </c>
      <c r="D1902" s="100">
        <v>82</v>
      </c>
      <c r="E1902" s="100">
        <v>824</v>
      </c>
      <c r="F1902" s="100">
        <v>8242</v>
      </c>
      <c r="G1902" s="100" t="s">
        <v>1761</v>
      </c>
    </row>
    <row r="1903" spans="2:7">
      <c r="B1903" s="105" t="s">
        <v>2177</v>
      </c>
      <c r="C1903" s="100" t="s">
        <v>1724</v>
      </c>
      <c r="D1903" s="100">
        <v>82</v>
      </c>
      <c r="E1903" s="100">
        <v>824</v>
      </c>
      <c r="F1903" s="100">
        <v>8243</v>
      </c>
      <c r="G1903" s="100" t="s">
        <v>1762</v>
      </c>
    </row>
    <row r="1904" spans="2:7">
      <c r="B1904" s="105" t="s">
        <v>2177</v>
      </c>
      <c r="C1904" s="100" t="s">
        <v>1724</v>
      </c>
      <c r="D1904" s="100">
        <v>82</v>
      </c>
      <c r="E1904" s="100">
        <v>824</v>
      </c>
      <c r="F1904" s="100">
        <v>8244</v>
      </c>
      <c r="G1904" s="100" t="s">
        <v>1763</v>
      </c>
    </row>
    <row r="1905" spans="2:7">
      <c r="B1905" s="105" t="s">
        <v>2177</v>
      </c>
      <c r="C1905" s="100" t="s">
        <v>1724</v>
      </c>
      <c r="D1905" s="100">
        <v>82</v>
      </c>
      <c r="E1905" s="100">
        <v>824</v>
      </c>
      <c r="F1905" s="100">
        <v>8245</v>
      </c>
      <c r="G1905" s="100" t="s">
        <v>1764</v>
      </c>
    </row>
    <row r="1906" spans="2:7">
      <c r="B1906" s="105" t="s">
        <v>2177</v>
      </c>
      <c r="C1906" s="100" t="s">
        <v>1724</v>
      </c>
      <c r="D1906" s="100">
        <v>82</v>
      </c>
      <c r="E1906" s="100">
        <v>824</v>
      </c>
      <c r="F1906" s="100">
        <v>8246</v>
      </c>
      <c r="G1906" s="100" t="s">
        <v>1765</v>
      </c>
    </row>
    <row r="1907" spans="2:7">
      <c r="B1907" s="105" t="s">
        <v>2177</v>
      </c>
      <c r="C1907" s="100" t="s">
        <v>1724</v>
      </c>
      <c r="D1907" s="100">
        <v>82</v>
      </c>
      <c r="E1907" s="100">
        <v>824</v>
      </c>
      <c r="F1907" s="100">
        <v>8249</v>
      </c>
      <c r="G1907" s="100" t="s">
        <v>1766</v>
      </c>
    </row>
    <row r="1908" spans="2:7">
      <c r="B1908" s="105" t="s">
        <v>2177</v>
      </c>
      <c r="C1908" s="100" t="s">
        <v>1724</v>
      </c>
      <c r="D1908" s="100">
        <v>82</v>
      </c>
      <c r="E1908" s="100">
        <v>829</v>
      </c>
      <c r="F1908" s="100">
        <v>0</v>
      </c>
      <c r="G1908" s="100" t="s">
        <v>1767</v>
      </c>
    </row>
    <row r="1909" spans="2:7">
      <c r="B1909" s="105" t="s">
        <v>2177</v>
      </c>
      <c r="C1909" s="100" t="s">
        <v>1724</v>
      </c>
      <c r="D1909" s="100">
        <v>82</v>
      </c>
      <c r="E1909" s="100">
        <v>829</v>
      </c>
      <c r="F1909" s="100">
        <v>8299</v>
      </c>
      <c r="G1909" s="100" t="s">
        <v>1767</v>
      </c>
    </row>
    <row r="1910" spans="2:7">
      <c r="B1910" s="105" t="s">
        <v>2177</v>
      </c>
      <c r="C1910" s="100" t="s">
        <v>1768</v>
      </c>
      <c r="D1910" s="100">
        <v>0</v>
      </c>
      <c r="E1910" s="100">
        <v>0</v>
      </c>
      <c r="F1910" s="100">
        <v>0</v>
      </c>
      <c r="G1910" s="100" t="s">
        <v>1769</v>
      </c>
    </row>
    <row r="1911" spans="2:7">
      <c r="B1911" s="105" t="s">
        <v>2177</v>
      </c>
      <c r="C1911" s="100" t="s">
        <v>1768</v>
      </c>
      <c r="D1911" s="100">
        <v>83</v>
      </c>
      <c r="E1911" s="100">
        <v>0</v>
      </c>
      <c r="F1911" s="100">
        <v>0</v>
      </c>
      <c r="G1911" s="100" t="s">
        <v>1770</v>
      </c>
    </row>
    <row r="1912" spans="2:7">
      <c r="B1912" s="105" t="s">
        <v>2177</v>
      </c>
      <c r="C1912" s="100" t="s">
        <v>1768</v>
      </c>
      <c r="D1912" s="100">
        <v>83</v>
      </c>
      <c r="E1912" s="100">
        <v>830</v>
      </c>
      <c r="F1912" s="100">
        <v>0</v>
      </c>
      <c r="G1912" s="100" t="s">
        <v>1771</v>
      </c>
    </row>
    <row r="1913" spans="2:7">
      <c r="B1913" s="105" t="s">
        <v>2177</v>
      </c>
      <c r="C1913" s="100" t="s">
        <v>1768</v>
      </c>
      <c r="D1913" s="100">
        <v>83</v>
      </c>
      <c r="E1913" s="100">
        <v>830</v>
      </c>
      <c r="F1913" s="100">
        <v>8300</v>
      </c>
      <c r="G1913" s="100" t="s">
        <v>388</v>
      </c>
    </row>
    <row r="1914" spans="2:7">
      <c r="B1914" s="105" t="s">
        <v>2177</v>
      </c>
      <c r="C1914" s="100" t="s">
        <v>1768</v>
      </c>
      <c r="D1914" s="100">
        <v>83</v>
      </c>
      <c r="E1914" s="100">
        <v>830</v>
      </c>
      <c r="F1914" s="100">
        <v>8309</v>
      </c>
      <c r="G1914" s="100" t="s">
        <v>389</v>
      </c>
    </row>
    <row r="1915" spans="2:7">
      <c r="B1915" s="105" t="s">
        <v>2177</v>
      </c>
      <c r="C1915" s="100" t="s">
        <v>1768</v>
      </c>
      <c r="D1915" s="100">
        <v>83</v>
      </c>
      <c r="E1915" s="100">
        <v>831</v>
      </c>
      <c r="F1915" s="100">
        <v>0</v>
      </c>
      <c r="G1915" s="100" t="s">
        <v>1772</v>
      </c>
    </row>
    <row r="1916" spans="2:7">
      <c r="B1916" s="105" t="s">
        <v>2177</v>
      </c>
      <c r="C1916" s="100" t="s">
        <v>1768</v>
      </c>
      <c r="D1916" s="100">
        <v>83</v>
      </c>
      <c r="E1916" s="100">
        <v>831</v>
      </c>
      <c r="F1916" s="100">
        <v>8311</v>
      </c>
      <c r="G1916" s="100" t="s">
        <v>1773</v>
      </c>
    </row>
    <row r="1917" spans="2:7">
      <c r="B1917" s="105" t="s">
        <v>2177</v>
      </c>
      <c r="C1917" s="100" t="s">
        <v>1768</v>
      </c>
      <c r="D1917" s="100">
        <v>83</v>
      </c>
      <c r="E1917" s="100">
        <v>831</v>
      </c>
      <c r="F1917" s="100">
        <v>8312</v>
      </c>
      <c r="G1917" s="100" t="s">
        <v>1774</v>
      </c>
    </row>
    <row r="1918" spans="2:7">
      <c r="B1918" s="105" t="s">
        <v>2177</v>
      </c>
      <c r="C1918" s="100" t="s">
        <v>1768</v>
      </c>
      <c r="D1918" s="100">
        <v>83</v>
      </c>
      <c r="E1918" s="100">
        <v>832</v>
      </c>
      <c r="F1918" s="100">
        <v>0</v>
      </c>
      <c r="G1918" s="100" t="s">
        <v>1775</v>
      </c>
    </row>
    <row r="1919" spans="2:7">
      <c r="B1919" s="105" t="s">
        <v>2177</v>
      </c>
      <c r="C1919" s="100" t="s">
        <v>1768</v>
      </c>
      <c r="D1919" s="100">
        <v>83</v>
      </c>
      <c r="E1919" s="100">
        <v>832</v>
      </c>
      <c r="F1919" s="100">
        <v>8321</v>
      </c>
      <c r="G1919" s="100" t="s">
        <v>1776</v>
      </c>
    </row>
    <row r="1920" spans="2:7">
      <c r="B1920" s="105" t="s">
        <v>2177</v>
      </c>
      <c r="C1920" s="100" t="s">
        <v>1768</v>
      </c>
      <c r="D1920" s="100">
        <v>83</v>
      </c>
      <c r="E1920" s="100">
        <v>832</v>
      </c>
      <c r="F1920" s="100">
        <v>8322</v>
      </c>
      <c r="G1920" s="100" t="s">
        <v>1777</v>
      </c>
    </row>
    <row r="1921" spans="2:7">
      <c r="B1921" s="105" t="s">
        <v>2177</v>
      </c>
      <c r="C1921" s="100" t="s">
        <v>1768</v>
      </c>
      <c r="D1921" s="100">
        <v>83</v>
      </c>
      <c r="E1921" s="100">
        <v>833</v>
      </c>
      <c r="F1921" s="100">
        <v>0</v>
      </c>
      <c r="G1921" s="100" t="s">
        <v>1778</v>
      </c>
    </row>
    <row r="1922" spans="2:7">
      <c r="B1922" s="105" t="s">
        <v>2177</v>
      </c>
      <c r="C1922" s="100" t="s">
        <v>1768</v>
      </c>
      <c r="D1922" s="100">
        <v>83</v>
      </c>
      <c r="E1922" s="100">
        <v>833</v>
      </c>
      <c r="F1922" s="100">
        <v>8331</v>
      </c>
      <c r="G1922" s="100" t="s">
        <v>1778</v>
      </c>
    </row>
    <row r="1923" spans="2:7">
      <c r="B1923" s="105" t="s">
        <v>2177</v>
      </c>
      <c r="C1923" s="100" t="s">
        <v>1768</v>
      </c>
      <c r="D1923" s="100">
        <v>83</v>
      </c>
      <c r="E1923" s="100">
        <v>834</v>
      </c>
      <c r="F1923" s="100">
        <v>0</v>
      </c>
      <c r="G1923" s="100" t="s">
        <v>1779</v>
      </c>
    </row>
    <row r="1924" spans="2:7">
      <c r="B1924" s="105" t="s">
        <v>2177</v>
      </c>
      <c r="C1924" s="100" t="s">
        <v>1768</v>
      </c>
      <c r="D1924" s="100">
        <v>83</v>
      </c>
      <c r="E1924" s="100">
        <v>834</v>
      </c>
      <c r="F1924" s="100">
        <v>8341</v>
      </c>
      <c r="G1924" s="100" t="s">
        <v>1780</v>
      </c>
    </row>
    <row r="1925" spans="2:7">
      <c r="B1925" s="105" t="s">
        <v>2177</v>
      </c>
      <c r="C1925" s="100" t="s">
        <v>1768</v>
      </c>
      <c r="D1925" s="100">
        <v>83</v>
      </c>
      <c r="E1925" s="100">
        <v>834</v>
      </c>
      <c r="F1925" s="100">
        <v>8342</v>
      </c>
      <c r="G1925" s="100" t="s">
        <v>1781</v>
      </c>
    </row>
    <row r="1926" spans="2:7">
      <c r="B1926" s="105" t="s">
        <v>2177</v>
      </c>
      <c r="C1926" s="100" t="s">
        <v>1768</v>
      </c>
      <c r="D1926" s="100">
        <v>83</v>
      </c>
      <c r="E1926" s="100">
        <v>835</v>
      </c>
      <c r="F1926" s="100">
        <v>0</v>
      </c>
      <c r="G1926" s="100" t="s">
        <v>1782</v>
      </c>
    </row>
    <row r="1927" spans="2:7">
      <c r="B1927" s="105" t="s">
        <v>2177</v>
      </c>
      <c r="C1927" s="100" t="s">
        <v>1768</v>
      </c>
      <c r="D1927" s="100">
        <v>83</v>
      </c>
      <c r="E1927" s="100">
        <v>835</v>
      </c>
      <c r="F1927" s="100">
        <v>8351</v>
      </c>
      <c r="G1927" s="100" t="s">
        <v>1783</v>
      </c>
    </row>
    <row r="1928" spans="2:7">
      <c r="B1928" s="105" t="s">
        <v>2177</v>
      </c>
      <c r="C1928" s="100" t="s">
        <v>1768</v>
      </c>
      <c r="D1928" s="100">
        <v>83</v>
      </c>
      <c r="E1928" s="100">
        <v>835</v>
      </c>
      <c r="F1928" s="100">
        <v>8359</v>
      </c>
      <c r="G1928" s="100" t="s">
        <v>1784</v>
      </c>
    </row>
    <row r="1929" spans="2:7">
      <c r="B1929" s="105" t="s">
        <v>2177</v>
      </c>
      <c r="C1929" s="100" t="s">
        <v>1768</v>
      </c>
      <c r="D1929" s="100">
        <v>83</v>
      </c>
      <c r="E1929" s="100">
        <v>836</v>
      </c>
      <c r="F1929" s="100">
        <v>0</v>
      </c>
      <c r="G1929" s="100" t="s">
        <v>1785</v>
      </c>
    </row>
    <row r="1930" spans="2:7">
      <c r="B1930" s="105" t="s">
        <v>2177</v>
      </c>
      <c r="C1930" s="100" t="s">
        <v>1768</v>
      </c>
      <c r="D1930" s="100">
        <v>83</v>
      </c>
      <c r="E1930" s="100">
        <v>836</v>
      </c>
      <c r="F1930" s="100">
        <v>8361</v>
      </c>
      <c r="G1930" s="100" t="s">
        <v>1786</v>
      </c>
    </row>
    <row r="1931" spans="2:7">
      <c r="B1931" s="105" t="s">
        <v>2177</v>
      </c>
      <c r="C1931" s="100" t="s">
        <v>1768</v>
      </c>
      <c r="D1931" s="100">
        <v>83</v>
      </c>
      <c r="E1931" s="100">
        <v>836</v>
      </c>
      <c r="F1931" s="100">
        <v>8369</v>
      </c>
      <c r="G1931" s="100" t="s">
        <v>1787</v>
      </c>
    </row>
    <row r="1932" spans="2:7">
      <c r="B1932" s="105" t="s">
        <v>2177</v>
      </c>
      <c r="C1932" s="100" t="s">
        <v>1768</v>
      </c>
      <c r="D1932" s="100">
        <v>84</v>
      </c>
      <c r="E1932" s="100">
        <v>0</v>
      </c>
      <c r="F1932" s="100">
        <v>0</v>
      </c>
      <c r="G1932" s="100" t="s">
        <v>1788</v>
      </c>
    </row>
    <row r="1933" spans="2:7">
      <c r="B1933" s="105" t="s">
        <v>2177</v>
      </c>
      <c r="C1933" s="100" t="s">
        <v>1768</v>
      </c>
      <c r="D1933" s="100">
        <v>84</v>
      </c>
      <c r="E1933" s="100">
        <v>840</v>
      </c>
      <c r="F1933" s="100">
        <v>0</v>
      </c>
      <c r="G1933" s="100" t="s">
        <v>1789</v>
      </c>
    </row>
    <row r="1934" spans="2:7">
      <c r="B1934" s="105" t="s">
        <v>2177</v>
      </c>
      <c r="C1934" s="100" t="s">
        <v>1768</v>
      </c>
      <c r="D1934" s="100">
        <v>84</v>
      </c>
      <c r="E1934" s="100">
        <v>840</v>
      </c>
      <c r="F1934" s="100">
        <v>8400</v>
      </c>
      <c r="G1934" s="100" t="s">
        <v>388</v>
      </c>
    </row>
    <row r="1935" spans="2:7">
      <c r="B1935" s="105" t="s">
        <v>2177</v>
      </c>
      <c r="C1935" s="100" t="s">
        <v>1768</v>
      </c>
      <c r="D1935" s="100">
        <v>84</v>
      </c>
      <c r="E1935" s="100">
        <v>840</v>
      </c>
      <c r="F1935" s="100">
        <v>8409</v>
      </c>
      <c r="G1935" s="100" t="s">
        <v>389</v>
      </c>
    </row>
    <row r="1936" spans="2:7">
      <c r="B1936" s="105" t="s">
        <v>2177</v>
      </c>
      <c r="C1936" s="100" t="s">
        <v>1768</v>
      </c>
      <c r="D1936" s="100">
        <v>84</v>
      </c>
      <c r="E1936" s="100">
        <v>841</v>
      </c>
      <c r="F1936" s="100">
        <v>0</v>
      </c>
      <c r="G1936" s="100" t="s">
        <v>1790</v>
      </c>
    </row>
    <row r="1937" spans="2:7">
      <c r="B1937" s="105" t="s">
        <v>2177</v>
      </c>
      <c r="C1937" s="100" t="s">
        <v>1768</v>
      </c>
      <c r="D1937" s="100">
        <v>84</v>
      </c>
      <c r="E1937" s="100">
        <v>841</v>
      </c>
      <c r="F1937" s="100">
        <v>8411</v>
      </c>
      <c r="G1937" s="100" t="s">
        <v>1790</v>
      </c>
    </row>
    <row r="1938" spans="2:7">
      <c r="B1938" s="105" t="s">
        <v>2177</v>
      </c>
      <c r="C1938" s="100" t="s">
        <v>1768</v>
      </c>
      <c r="D1938" s="100">
        <v>84</v>
      </c>
      <c r="E1938" s="100">
        <v>842</v>
      </c>
      <c r="F1938" s="100">
        <v>0</v>
      </c>
      <c r="G1938" s="100" t="s">
        <v>1791</v>
      </c>
    </row>
    <row r="1939" spans="2:7">
      <c r="B1939" s="105" t="s">
        <v>2177</v>
      </c>
      <c r="C1939" s="100" t="s">
        <v>1768</v>
      </c>
      <c r="D1939" s="100">
        <v>84</v>
      </c>
      <c r="E1939" s="100">
        <v>842</v>
      </c>
      <c r="F1939" s="100">
        <v>8421</v>
      </c>
      <c r="G1939" s="100" t="s">
        <v>1792</v>
      </c>
    </row>
    <row r="1940" spans="2:7">
      <c r="B1940" s="105" t="s">
        <v>2177</v>
      </c>
      <c r="C1940" s="100" t="s">
        <v>1768</v>
      </c>
      <c r="D1940" s="100">
        <v>84</v>
      </c>
      <c r="E1940" s="100">
        <v>842</v>
      </c>
      <c r="F1940" s="100">
        <v>8422</v>
      </c>
      <c r="G1940" s="100" t="s">
        <v>1793</v>
      </c>
    </row>
    <row r="1941" spans="2:7">
      <c r="B1941" s="105" t="s">
        <v>2177</v>
      </c>
      <c r="C1941" s="100" t="s">
        <v>1768</v>
      </c>
      <c r="D1941" s="100">
        <v>84</v>
      </c>
      <c r="E1941" s="100">
        <v>842</v>
      </c>
      <c r="F1941" s="100">
        <v>8423</v>
      </c>
      <c r="G1941" s="100" t="s">
        <v>1794</v>
      </c>
    </row>
    <row r="1942" spans="2:7">
      <c r="B1942" s="105" t="s">
        <v>2177</v>
      </c>
      <c r="C1942" s="100" t="s">
        <v>1768</v>
      </c>
      <c r="D1942" s="100">
        <v>84</v>
      </c>
      <c r="E1942" s="100">
        <v>842</v>
      </c>
      <c r="F1942" s="100">
        <v>8429</v>
      </c>
      <c r="G1942" s="100" t="s">
        <v>1795</v>
      </c>
    </row>
    <row r="1943" spans="2:7">
      <c r="B1943" s="105" t="s">
        <v>2177</v>
      </c>
      <c r="C1943" s="100" t="s">
        <v>1768</v>
      </c>
      <c r="D1943" s="100">
        <v>84</v>
      </c>
      <c r="E1943" s="100">
        <v>849</v>
      </c>
      <c r="F1943" s="100">
        <v>0</v>
      </c>
      <c r="G1943" s="100" t="s">
        <v>1796</v>
      </c>
    </row>
    <row r="1944" spans="2:7">
      <c r="B1944" s="105" t="s">
        <v>2177</v>
      </c>
      <c r="C1944" s="100" t="s">
        <v>1768</v>
      </c>
      <c r="D1944" s="100">
        <v>84</v>
      </c>
      <c r="E1944" s="100">
        <v>849</v>
      </c>
      <c r="F1944" s="100">
        <v>8491</v>
      </c>
      <c r="G1944" s="100" t="s">
        <v>1797</v>
      </c>
    </row>
    <row r="1945" spans="2:7">
      <c r="B1945" s="105" t="s">
        <v>2177</v>
      </c>
      <c r="C1945" s="100" t="s">
        <v>1768</v>
      </c>
      <c r="D1945" s="100">
        <v>84</v>
      </c>
      <c r="E1945" s="100">
        <v>849</v>
      </c>
      <c r="F1945" s="100">
        <v>8492</v>
      </c>
      <c r="G1945" s="100" t="s">
        <v>1798</v>
      </c>
    </row>
    <row r="1946" spans="2:7">
      <c r="B1946" s="105" t="s">
        <v>2177</v>
      </c>
      <c r="C1946" s="100" t="s">
        <v>1768</v>
      </c>
      <c r="D1946" s="100">
        <v>84</v>
      </c>
      <c r="E1946" s="100">
        <v>849</v>
      </c>
      <c r="F1946" s="100">
        <v>8493</v>
      </c>
      <c r="G1946" s="100" t="s">
        <v>1799</v>
      </c>
    </row>
    <row r="1947" spans="2:7">
      <c r="B1947" s="105" t="s">
        <v>2177</v>
      </c>
      <c r="C1947" s="100" t="s">
        <v>1768</v>
      </c>
      <c r="D1947" s="100">
        <v>84</v>
      </c>
      <c r="E1947" s="100">
        <v>849</v>
      </c>
      <c r="F1947" s="100">
        <v>8499</v>
      </c>
      <c r="G1947" s="100" t="s">
        <v>1800</v>
      </c>
    </row>
    <row r="1948" spans="2:7">
      <c r="B1948" s="105" t="s">
        <v>2177</v>
      </c>
      <c r="C1948" s="100" t="s">
        <v>1768</v>
      </c>
      <c r="D1948" s="100">
        <v>85</v>
      </c>
      <c r="E1948" s="100">
        <v>0</v>
      </c>
      <c r="F1948" s="100">
        <v>0</v>
      </c>
      <c r="G1948" s="100" t="s">
        <v>1801</v>
      </c>
    </row>
    <row r="1949" spans="2:7">
      <c r="B1949" s="105" t="s">
        <v>2177</v>
      </c>
      <c r="C1949" s="100" t="s">
        <v>1768</v>
      </c>
      <c r="D1949" s="100">
        <v>85</v>
      </c>
      <c r="E1949" s="100">
        <v>850</v>
      </c>
      <c r="F1949" s="100">
        <v>0</v>
      </c>
      <c r="G1949" s="100" t="s">
        <v>1802</v>
      </c>
    </row>
    <row r="1950" spans="2:7">
      <c r="B1950" s="105" t="s">
        <v>2177</v>
      </c>
      <c r="C1950" s="100" t="s">
        <v>1768</v>
      </c>
      <c r="D1950" s="100">
        <v>85</v>
      </c>
      <c r="E1950" s="100">
        <v>850</v>
      </c>
      <c r="F1950" s="100">
        <v>8500</v>
      </c>
      <c r="G1950" s="100" t="s">
        <v>388</v>
      </c>
    </row>
    <row r="1951" spans="2:7">
      <c r="B1951" s="105" t="s">
        <v>2177</v>
      </c>
      <c r="C1951" s="100" t="s">
        <v>1768</v>
      </c>
      <c r="D1951" s="100">
        <v>85</v>
      </c>
      <c r="E1951" s="100">
        <v>850</v>
      </c>
      <c r="F1951" s="100">
        <v>8509</v>
      </c>
      <c r="G1951" s="100" t="s">
        <v>389</v>
      </c>
    </row>
    <row r="1952" spans="2:7">
      <c r="B1952" s="105" t="s">
        <v>2177</v>
      </c>
      <c r="C1952" s="100" t="s">
        <v>1768</v>
      </c>
      <c r="D1952" s="100">
        <v>85</v>
      </c>
      <c r="E1952" s="100">
        <v>851</v>
      </c>
      <c r="F1952" s="100">
        <v>0</v>
      </c>
      <c r="G1952" s="100" t="s">
        <v>1803</v>
      </c>
    </row>
    <row r="1953" spans="2:7">
      <c r="B1953" s="105" t="s">
        <v>2177</v>
      </c>
      <c r="C1953" s="100" t="s">
        <v>1768</v>
      </c>
      <c r="D1953" s="100">
        <v>85</v>
      </c>
      <c r="E1953" s="100">
        <v>851</v>
      </c>
      <c r="F1953" s="100">
        <v>8511</v>
      </c>
      <c r="G1953" s="100" t="s">
        <v>1803</v>
      </c>
    </row>
    <row r="1954" spans="2:7">
      <c r="B1954" s="105" t="s">
        <v>2177</v>
      </c>
      <c r="C1954" s="100" t="s">
        <v>1768</v>
      </c>
      <c r="D1954" s="100">
        <v>85</v>
      </c>
      <c r="E1954" s="100">
        <v>852</v>
      </c>
      <c r="F1954" s="100">
        <v>0</v>
      </c>
      <c r="G1954" s="100" t="s">
        <v>1804</v>
      </c>
    </row>
    <row r="1955" spans="2:7">
      <c r="B1955" s="105" t="s">
        <v>2177</v>
      </c>
      <c r="C1955" s="100" t="s">
        <v>1768</v>
      </c>
      <c r="D1955" s="100">
        <v>85</v>
      </c>
      <c r="E1955" s="100">
        <v>852</v>
      </c>
      <c r="F1955" s="100">
        <v>8521</v>
      </c>
      <c r="G1955" s="100" t="s">
        <v>1804</v>
      </c>
    </row>
    <row r="1956" spans="2:7">
      <c r="B1956" s="105" t="s">
        <v>2177</v>
      </c>
      <c r="C1956" s="100" t="s">
        <v>1768</v>
      </c>
      <c r="D1956" s="100">
        <v>85</v>
      </c>
      <c r="E1956" s="100">
        <v>853</v>
      </c>
      <c r="F1956" s="100">
        <v>0</v>
      </c>
      <c r="G1956" s="100" t="s">
        <v>1805</v>
      </c>
    </row>
    <row r="1957" spans="2:7">
      <c r="B1957" s="105" t="s">
        <v>2177</v>
      </c>
      <c r="C1957" s="100" t="s">
        <v>1768</v>
      </c>
      <c r="D1957" s="100">
        <v>85</v>
      </c>
      <c r="E1957" s="100">
        <v>853</v>
      </c>
      <c r="F1957" s="100">
        <v>8531</v>
      </c>
      <c r="G1957" s="100" t="s">
        <v>1806</v>
      </c>
    </row>
    <row r="1958" spans="2:7">
      <c r="B1958" s="105" t="s">
        <v>2177</v>
      </c>
      <c r="C1958" s="100" t="s">
        <v>1768</v>
      </c>
      <c r="D1958" s="100">
        <v>85</v>
      </c>
      <c r="E1958" s="100">
        <v>853</v>
      </c>
      <c r="F1958" s="100">
        <v>8539</v>
      </c>
      <c r="G1958" s="100" t="s">
        <v>1807</v>
      </c>
    </row>
    <row r="1959" spans="2:7">
      <c r="B1959" s="105" t="s">
        <v>2177</v>
      </c>
      <c r="C1959" s="100" t="s">
        <v>1768</v>
      </c>
      <c r="D1959" s="100">
        <v>85</v>
      </c>
      <c r="E1959" s="100">
        <v>854</v>
      </c>
      <c r="F1959" s="100">
        <v>0</v>
      </c>
      <c r="G1959" s="100" t="s">
        <v>1808</v>
      </c>
    </row>
    <row r="1960" spans="2:7">
      <c r="B1960" s="105" t="s">
        <v>2177</v>
      </c>
      <c r="C1960" s="100" t="s">
        <v>1768</v>
      </c>
      <c r="D1960" s="100">
        <v>85</v>
      </c>
      <c r="E1960" s="100">
        <v>854</v>
      </c>
      <c r="F1960" s="100">
        <v>8541</v>
      </c>
      <c r="G1960" s="100" t="s">
        <v>1809</v>
      </c>
    </row>
    <row r="1961" spans="2:7">
      <c r="B1961" s="105" t="s">
        <v>2177</v>
      </c>
      <c r="C1961" s="100" t="s">
        <v>1768</v>
      </c>
      <c r="D1961" s="100">
        <v>85</v>
      </c>
      <c r="E1961" s="100">
        <v>854</v>
      </c>
      <c r="F1961" s="100">
        <v>8542</v>
      </c>
      <c r="G1961" s="100" t="s">
        <v>1810</v>
      </c>
    </row>
    <row r="1962" spans="2:7">
      <c r="B1962" s="105" t="s">
        <v>2177</v>
      </c>
      <c r="C1962" s="100" t="s">
        <v>1768</v>
      </c>
      <c r="D1962" s="100">
        <v>85</v>
      </c>
      <c r="E1962" s="100">
        <v>854</v>
      </c>
      <c r="F1962" s="100">
        <v>8543</v>
      </c>
      <c r="G1962" s="100" t="s">
        <v>1811</v>
      </c>
    </row>
    <row r="1963" spans="2:7">
      <c r="B1963" s="105" t="s">
        <v>2177</v>
      </c>
      <c r="C1963" s="100" t="s">
        <v>1768</v>
      </c>
      <c r="D1963" s="100">
        <v>85</v>
      </c>
      <c r="E1963" s="100">
        <v>854</v>
      </c>
      <c r="F1963" s="100">
        <v>8544</v>
      </c>
      <c r="G1963" s="100" t="s">
        <v>1812</v>
      </c>
    </row>
    <row r="1964" spans="2:7">
      <c r="B1964" s="105" t="s">
        <v>2177</v>
      </c>
      <c r="C1964" s="100" t="s">
        <v>1768</v>
      </c>
      <c r="D1964" s="100">
        <v>85</v>
      </c>
      <c r="E1964" s="100">
        <v>854</v>
      </c>
      <c r="F1964" s="100">
        <v>8545</v>
      </c>
      <c r="G1964" s="100" t="s">
        <v>1813</v>
      </c>
    </row>
    <row r="1965" spans="2:7">
      <c r="B1965" s="105" t="s">
        <v>2177</v>
      </c>
      <c r="C1965" s="100" t="s">
        <v>1768</v>
      </c>
      <c r="D1965" s="100">
        <v>85</v>
      </c>
      <c r="E1965" s="100">
        <v>854</v>
      </c>
      <c r="F1965" s="100">
        <v>8546</v>
      </c>
      <c r="G1965" s="100" t="s">
        <v>1814</v>
      </c>
    </row>
    <row r="1966" spans="2:7">
      <c r="B1966" s="105" t="s">
        <v>2177</v>
      </c>
      <c r="C1966" s="100" t="s">
        <v>1768</v>
      </c>
      <c r="D1966" s="100">
        <v>85</v>
      </c>
      <c r="E1966" s="100">
        <v>854</v>
      </c>
      <c r="F1966" s="100">
        <v>8549</v>
      </c>
      <c r="G1966" s="100" t="s">
        <v>1815</v>
      </c>
    </row>
    <row r="1967" spans="2:7">
      <c r="B1967" s="105" t="s">
        <v>2177</v>
      </c>
      <c r="C1967" s="100" t="s">
        <v>1768</v>
      </c>
      <c r="D1967" s="100">
        <v>85</v>
      </c>
      <c r="E1967" s="100">
        <v>855</v>
      </c>
      <c r="F1967" s="100">
        <v>0</v>
      </c>
      <c r="G1967" s="100" t="s">
        <v>1816</v>
      </c>
    </row>
    <row r="1968" spans="2:7">
      <c r="B1968" s="105" t="s">
        <v>2177</v>
      </c>
      <c r="C1968" s="100" t="s">
        <v>1768</v>
      </c>
      <c r="D1968" s="100">
        <v>85</v>
      </c>
      <c r="E1968" s="100">
        <v>855</v>
      </c>
      <c r="F1968" s="100">
        <v>8551</v>
      </c>
      <c r="G1968" s="100" t="s">
        <v>1817</v>
      </c>
    </row>
    <row r="1969" spans="2:7">
      <c r="B1969" s="105" t="s">
        <v>2177</v>
      </c>
      <c r="C1969" s="100" t="s">
        <v>1768</v>
      </c>
      <c r="D1969" s="100">
        <v>85</v>
      </c>
      <c r="E1969" s="100">
        <v>855</v>
      </c>
      <c r="F1969" s="100">
        <v>8559</v>
      </c>
      <c r="G1969" s="100" t="s">
        <v>1818</v>
      </c>
    </row>
    <row r="1970" spans="2:7">
      <c r="B1970" s="105" t="s">
        <v>2177</v>
      </c>
      <c r="C1970" s="100" t="s">
        <v>1768</v>
      </c>
      <c r="D1970" s="100">
        <v>85</v>
      </c>
      <c r="E1970" s="100">
        <v>859</v>
      </c>
      <c r="F1970" s="100">
        <v>0</v>
      </c>
      <c r="G1970" s="100" t="s">
        <v>1819</v>
      </c>
    </row>
    <row r="1971" spans="2:7">
      <c r="B1971" s="105" t="s">
        <v>2177</v>
      </c>
      <c r="C1971" s="100" t="s">
        <v>1768</v>
      </c>
      <c r="D1971" s="100">
        <v>85</v>
      </c>
      <c r="E1971" s="100">
        <v>859</v>
      </c>
      <c r="F1971" s="100">
        <v>8591</v>
      </c>
      <c r="G1971" s="100" t="s">
        <v>1820</v>
      </c>
    </row>
    <row r="1972" spans="2:7">
      <c r="B1972" s="105" t="s">
        <v>2177</v>
      </c>
      <c r="C1972" s="100" t="s">
        <v>1768</v>
      </c>
      <c r="D1972" s="100">
        <v>85</v>
      </c>
      <c r="E1972" s="100">
        <v>859</v>
      </c>
      <c r="F1972" s="100">
        <v>8599</v>
      </c>
      <c r="G1972" s="100" t="s">
        <v>1821</v>
      </c>
    </row>
    <row r="1973" spans="2:7">
      <c r="B1973" s="105" t="s">
        <v>2177</v>
      </c>
      <c r="C1973" s="100" t="s">
        <v>1822</v>
      </c>
      <c r="D1973" s="100">
        <v>0</v>
      </c>
      <c r="E1973" s="100">
        <v>0</v>
      </c>
      <c r="F1973" s="100">
        <v>0</v>
      </c>
      <c r="G1973" s="100" t="s">
        <v>1823</v>
      </c>
    </row>
    <row r="1974" spans="2:7">
      <c r="B1974" s="105" t="s">
        <v>2177</v>
      </c>
      <c r="C1974" s="100" t="s">
        <v>1822</v>
      </c>
      <c r="D1974" s="100">
        <v>86</v>
      </c>
      <c r="E1974" s="100">
        <v>0</v>
      </c>
      <c r="F1974" s="100">
        <v>0</v>
      </c>
      <c r="G1974" s="100" t="s">
        <v>1824</v>
      </c>
    </row>
    <row r="1975" spans="2:7">
      <c r="B1975" s="105" t="s">
        <v>2177</v>
      </c>
      <c r="C1975" s="100" t="s">
        <v>1822</v>
      </c>
      <c r="D1975" s="100">
        <v>86</v>
      </c>
      <c r="E1975" s="100">
        <v>860</v>
      </c>
      <c r="F1975" s="100">
        <v>0</v>
      </c>
      <c r="G1975" s="100" t="s">
        <v>1825</v>
      </c>
    </row>
    <row r="1976" spans="2:7">
      <c r="B1976" s="105" t="s">
        <v>2177</v>
      </c>
      <c r="C1976" s="100" t="s">
        <v>1822</v>
      </c>
      <c r="D1976" s="100">
        <v>86</v>
      </c>
      <c r="E1976" s="100">
        <v>860</v>
      </c>
      <c r="F1976" s="100">
        <v>8601</v>
      </c>
      <c r="G1976" s="100" t="s">
        <v>1428</v>
      </c>
    </row>
    <row r="1977" spans="2:7">
      <c r="B1977" s="105" t="s">
        <v>2177</v>
      </c>
      <c r="C1977" s="100" t="s">
        <v>1822</v>
      </c>
      <c r="D1977" s="100">
        <v>86</v>
      </c>
      <c r="E1977" s="100">
        <v>861</v>
      </c>
      <c r="F1977" s="100">
        <v>0</v>
      </c>
      <c r="G1977" s="100" t="s">
        <v>1824</v>
      </c>
    </row>
    <row r="1978" spans="2:7">
      <c r="B1978" s="105" t="s">
        <v>2177</v>
      </c>
      <c r="C1978" s="100" t="s">
        <v>1822</v>
      </c>
      <c r="D1978" s="100">
        <v>86</v>
      </c>
      <c r="E1978" s="100">
        <v>861</v>
      </c>
      <c r="F1978" s="100">
        <v>8611</v>
      </c>
      <c r="G1978" s="100" t="s">
        <v>1824</v>
      </c>
    </row>
    <row r="1979" spans="2:7">
      <c r="B1979" s="105" t="s">
        <v>2177</v>
      </c>
      <c r="C1979" s="100" t="s">
        <v>1822</v>
      </c>
      <c r="D1979" s="100">
        <v>86</v>
      </c>
      <c r="E1979" s="100">
        <v>862</v>
      </c>
      <c r="F1979" s="100">
        <v>0</v>
      </c>
      <c r="G1979" s="100" t="s">
        <v>1826</v>
      </c>
    </row>
    <row r="1980" spans="2:7">
      <c r="B1980" s="105" t="s">
        <v>2177</v>
      </c>
      <c r="C1980" s="100" t="s">
        <v>1822</v>
      </c>
      <c r="D1980" s="100">
        <v>86</v>
      </c>
      <c r="E1980" s="100">
        <v>862</v>
      </c>
      <c r="F1980" s="100">
        <v>8621</v>
      </c>
      <c r="G1980" s="100" t="s">
        <v>1827</v>
      </c>
    </row>
    <row r="1981" spans="2:7">
      <c r="B1981" s="105" t="s">
        <v>2177</v>
      </c>
      <c r="C1981" s="100" t="s">
        <v>1822</v>
      </c>
      <c r="D1981" s="100">
        <v>86</v>
      </c>
      <c r="E1981" s="100">
        <v>862</v>
      </c>
      <c r="F1981" s="100">
        <v>8629</v>
      </c>
      <c r="G1981" s="100" t="s">
        <v>1828</v>
      </c>
    </row>
    <row r="1982" spans="2:7">
      <c r="B1982" s="105" t="s">
        <v>2177</v>
      </c>
      <c r="C1982" s="100" t="s">
        <v>1822</v>
      </c>
      <c r="D1982" s="100">
        <v>87</v>
      </c>
      <c r="E1982" s="100">
        <v>0</v>
      </c>
      <c r="F1982" s="100">
        <v>0</v>
      </c>
      <c r="G1982" s="100" t="s">
        <v>1829</v>
      </c>
    </row>
    <row r="1983" spans="2:7">
      <c r="B1983" s="105" t="s">
        <v>2177</v>
      </c>
      <c r="C1983" s="100" t="s">
        <v>1822</v>
      </c>
      <c r="D1983" s="100">
        <v>87</v>
      </c>
      <c r="E1983" s="100">
        <v>870</v>
      </c>
      <c r="F1983" s="100">
        <v>0</v>
      </c>
      <c r="G1983" s="100" t="s">
        <v>1830</v>
      </c>
    </row>
    <row r="1984" spans="2:7">
      <c r="B1984" s="105" t="s">
        <v>2177</v>
      </c>
      <c r="C1984" s="100" t="s">
        <v>1822</v>
      </c>
      <c r="D1984" s="100">
        <v>87</v>
      </c>
      <c r="E1984" s="100">
        <v>870</v>
      </c>
      <c r="F1984" s="100">
        <v>8701</v>
      </c>
      <c r="G1984" s="100" t="s">
        <v>1428</v>
      </c>
    </row>
    <row r="1985" spans="2:7">
      <c r="B1985" s="105" t="s">
        <v>2177</v>
      </c>
      <c r="C1985" s="100" t="s">
        <v>1822</v>
      </c>
      <c r="D1985" s="100">
        <v>87</v>
      </c>
      <c r="E1985" s="100">
        <v>871</v>
      </c>
      <c r="F1985" s="100">
        <v>0</v>
      </c>
      <c r="G1985" s="100" t="s">
        <v>1831</v>
      </c>
    </row>
    <row r="1986" spans="2:7">
      <c r="B1986" s="105" t="s">
        <v>2177</v>
      </c>
      <c r="C1986" s="100" t="s">
        <v>1822</v>
      </c>
      <c r="D1986" s="100">
        <v>87</v>
      </c>
      <c r="E1986" s="100">
        <v>871</v>
      </c>
      <c r="F1986" s="100">
        <v>8711</v>
      </c>
      <c r="G1986" s="100" t="s">
        <v>1832</v>
      </c>
    </row>
    <row r="1987" spans="2:7">
      <c r="B1987" s="105" t="s">
        <v>2177</v>
      </c>
      <c r="C1987" s="100" t="s">
        <v>1822</v>
      </c>
      <c r="D1987" s="100">
        <v>87</v>
      </c>
      <c r="E1987" s="100">
        <v>871</v>
      </c>
      <c r="F1987" s="100">
        <v>8712</v>
      </c>
      <c r="G1987" s="100" t="s">
        <v>1833</v>
      </c>
    </row>
    <row r="1988" spans="2:7">
      <c r="B1988" s="105" t="s">
        <v>2177</v>
      </c>
      <c r="C1988" s="100" t="s">
        <v>1822</v>
      </c>
      <c r="D1988" s="100">
        <v>87</v>
      </c>
      <c r="E1988" s="100">
        <v>871</v>
      </c>
      <c r="F1988" s="100">
        <v>8713</v>
      </c>
      <c r="G1988" s="100" t="s">
        <v>1834</v>
      </c>
    </row>
    <row r="1989" spans="2:7">
      <c r="B1989" s="105" t="s">
        <v>2177</v>
      </c>
      <c r="C1989" s="100" t="s">
        <v>1822</v>
      </c>
      <c r="D1989" s="100">
        <v>87</v>
      </c>
      <c r="E1989" s="100">
        <v>871</v>
      </c>
      <c r="F1989" s="100">
        <v>8714</v>
      </c>
      <c r="G1989" s="100" t="s">
        <v>1835</v>
      </c>
    </row>
    <row r="1990" spans="2:7">
      <c r="B1990" s="105" t="s">
        <v>2177</v>
      </c>
      <c r="C1990" s="100" t="s">
        <v>1822</v>
      </c>
      <c r="D1990" s="100">
        <v>87</v>
      </c>
      <c r="E1990" s="100">
        <v>872</v>
      </c>
      <c r="F1990" s="100">
        <v>0</v>
      </c>
      <c r="G1990" s="100" t="s">
        <v>1836</v>
      </c>
    </row>
    <row r="1991" spans="2:7">
      <c r="B1991" s="105" t="s">
        <v>2177</v>
      </c>
      <c r="C1991" s="100" t="s">
        <v>1822</v>
      </c>
      <c r="D1991" s="100">
        <v>87</v>
      </c>
      <c r="E1991" s="100">
        <v>872</v>
      </c>
      <c r="F1991" s="100">
        <v>8721</v>
      </c>
      <c r="G1991" s="100" t="s">
        <v>1836</v>
      </c>
    </row>
    <row r="1992" spans="2:7">
      <c r="B1992" s="105" t="s">
        <v>2177</v>
      </c>
      <c r="C1992" s="100" t="s">
        <v>1837</v>
      </c>
      <c r="D1992" s="100">
        <v>0</v>
      </c>
      <c r="E1992" s="100">
        <v>0</v>
      </c>
      <c r="F1992" s="100">
        <v>0</v>
      </c>
      <c r="G1992" s="100" t="s">
        <v>1838</v>
      </c>
    </row>
    <row r="1993" spans="2:7">
      <c r="B1993" s="105" t="s">
        <v>2177</v>
      </c>
      <c r="C1993" s="100" t="s">
        <v>1837</v>
      </c>
      <c r="D1993" s="100">
        <v>88</v>
      </c>
      <c r="E1993" s="100">
        <v>0</v>
      </c>
      <c r="F1993" s="100">
        <v>0</v>
      </c>
      <c r="G1993" s="100" t="s">
        <v>1839</v>
      </c>
    </row>
    <row r="1994" spans="2:7">
      <c r="B1994" s="105" t="s">
        <v>2177</v>
      </c>
      <c r="C1994" s="100" t="s">
        <v>1837</v>
      </c>
      <c r="D1994" s="100">
        <v>88</v>
      </c>
      <c r="E1994" s="100">
        <v>880</v>
      </c>
      <c r="F1994" s="100">
        <v>0</v>
      </c>
      <c r="G1994" s="100" t="s">
        <v>1840</v>
      </c>
    </row>
    <row r="1995" spans="2:7">
      <c r="B1995" s="105" t="s">
        <v>2177</v>
      </c>
      <c r="C1995" s="100" t="s">
        <v>1837</v>
      </c>
      <c r="D1995" s="100">
        <v>88</v>
      </c>
      <c r="E1995" s="100">
        <v>880</v>
      </c>
      <c r="F1995" s="100">
        <v>8800</v>
      </c>
      <c r="G1995" s="100" t="s">
        <v>388</v>
      </c>
    </row>
    <row r="1996" spans="2:7">
      <c r="B1996" s="105" t="s">
        <v>2177</v>
      </c>
      <c r="C1996" s="100" t="s">
        <v>1837</v>
      </c>
      <c r="D1996" s="100">
        <v>88</v>
      </c>
      <c r="E1996" s="100">
        <v>880</v>
      </c>
      <c r="F1996" s="100">
        <v>8809</v>
      </c>
      <c r="G1996" s="100" t="s">
        <v>389</v>
      </c>
    </row>
    <row r="1997" spans="2:7">
      <c r="B1997" s="105" t="s">
        <v>2177</v>
      </c>
      <c r="C1997" s="100" t="s">
        <v>1837</v>
      </c>
      <c r="D1997" s="100">
        <v>88</v>
      </c>
      <c r="E1997" s="100">
        <v>881</v>
      </c>
      <c r="F1997" s="100">
        <v>0</v>
      </c>
      <c r="G1997" s="100" t="s">
        <v>1841</v>
      </c>
    </row>
    <row r="1998" spans="2:7">
      <c r="B1998" s="105" t="s">
        <v>2177</v>
      </c>
      <c r="C1998" s="100" t="s">
        <v>1837</v>
      </c>
      <c r="D1998" s="100">
        <v>88</v>
      </c>
      <c r="E1998" s="100">
        <v>881</v>
      </c>
      <c r="F1998" s="100">
        <v>8811</v>
      </c>
      <c r="G1998" s="100" t="s">
        <v>1842</v>
      </c>
    </row>
    <row r="1999" spans="2:7">
      <c r="B1999" s="105" t="s">
        <v>2177</v>
      </c>
      <c r="C1999" s="100" t="s">
        <v>1837</v>
      </c>
      <c r="D1999" s="100">
        <v>88</v>
      </c>
      <c r="E1999" s="100">
        <v>881</v>
      </c>
      <c r="F1999" s="100">
        <v>8812</v>
      </c>
      <c r="G1999" s="100" t="s">
        <v>1843</v>
      </c>
    </row>
    <row r="2000" spans="2:7">
      <c r="B2000" s="105" t="s">
        <v>2177</v>
      </c>
      <c r="C2000" s="100" t="s">
        <v>1837</v>
      </c>
      <c r="D2000" s="100">
        <v>88</v>
      </c>
      <c r="E2000" s="100">
        <v>881</v>
      </c>
      <c r="F2000" s="100">
        <v>8813</v>
      </c>
      <c r="G2000" s="100" t="s">
        <v>1844</v>
      </c>
    </row>
    <row r="2001" spans="2:7">
      <c r="B2001" s="105" t="s">
        <v>2177</v>
      </c>
      <c r="C2001" s="100" t="s">
        <v>1837</v>
      </c>
      <c r="D2001" s="100">
        <v>88</v>
      </c>
      <c r="E2001" s="100">
        <v>881</v>
      </c>
      <c r="F2001" s="100">
        <v>8814</v>
      </c>
      <c r="G2001" s="100" t="s">
        <v>1845</v>
      </c>
    </row>
    <row r="2002" spans="2:7">
      <c r="B2002" s="105" t="s">
        <v>2177</v>
      </c>
      <c r="C2002" s="100" t="s">
        <v>1837</v>
      </c>
      <c r="D2002" s="100">
        <v>88</v>
      </c>
      <c r="E2002" s="100">
        <v>881</v>
      </c>
      <c r="F2002" s="100">
        <v>8815</v>
      </c>
      <c r="G2002" s="100" t="s">
        <v>1846</v>
      </c>
    </row>
    <row r="2003" spans="2:7">
      <c r="B2003" s="105" t="s">
        <v>2177</v>
      </c>
      <c r="C2003" s="100" t="s">
        <v>1837</v>
      </c>
      <c r="D2003" s="100">
        <v>88</v>
      </c>
      <c r="E2003" s="100">
        <v>881</v>
      </c>
      <c r="F2003" s="100">
        <v>8816</v>
      </c>
      <c r="G2003" s="100" t="s">
        <v>1847</v>
      </c>
    </row>
    <row r="2004" spans="2:7">
      <c r="B2004" s="105" t="s">
        <v>2177</v>
      </c>
      <c r="C2004" s="100" t="s">
        <v>1837</v>
      </c>
      <c r="D2004" s="100">
        <v>88</v>
      </c>
      <c r="E2004" s="100">
        <v>881</v>
      </c>
      <c r="F2004" s="100">
        <v>8817</v>
      </c>
      <c r="G2004" s="100" t="s">
        <v>1848</v>
      </c>
    </row>
    <row r="2005" spans="2:7">
      <c r="B2005" s="105" t="s">
        <v>2177</v>
      </c>
      <c r="C2005" s="100" t="s">
        <v>1837</v>
      </c>
      <c r="D2005" s="100">
        <v>88</v>
      </c>
      <c r="E2005" s="100">
        <v>882</v>
      </c>
      <c r="F2005" s="100">
        <v>0</v>
      </c>
      <c r="G2005" s="100" t="s">
        <v>1849</v>
      </c>
    </row>
    <row r="2006" spans="2:7">
      <c r="B2006" s="105" t="s">
        <v>2177</v>
      </c>
      <c r="C2006" s="100" t="s">
        <v>1837</v>
      </c>
      <c r="D2006" s="100">
        <v>88</v>
      </c>
      <c r="E2006" s="100">
        <v>882</v>
      </c>
      <c r="F2006" s="100">
        <v>8821</v>
      </c>
      <c r="G2006" s="100" t="s">
        <v>1850</v>
      </c>
    </row>
    <row r="2007" spans="2:7">
      <c r="B2007" s="105" t="s">
        <v>2177</v>
      </c>
      <c r="C2007" s="100" t="s">
        <v>1837</v>
      </c>
      <c r="D2007" s="100">
        <v>88</v>
      </c>
      <c r="E2007" s="100">
        <v>882</v>
      </c>
      <c r="F2007" s="100">
        <v>8822</v>
      </c>
      <c r="G2007" s="100" t="s">
        <v>1851</v>
      </c>
    </row>
    <row r="2008" spans="2:7">
      <c r="B2008" s="105" t="s">
        <v>2177</v>
      </c>
      <c r="C2008" s="100" t="s">
        <v>1837</v>
      </c>
      <c r="D2008" s="100">
        <v>88</v>
      </c>
      <c r="E2008" s="100">
        <v>882</v>
      </c>
      <c r="F2008" s="100">
        <v>8823</v>
      </c>
      <c r="G2008" s="100" t="s">
        <v>1852</v>
      </c>
    </row>
    <row r="2009" spans="2:7">
      <c r="B2009" s="105" t="s">
        <v>2177</v>
      </c>
      <c r="C2009" s="100" t="s">
        <v>1837</v>
      </c>
      <c r="D2009" s="100">
        <v>88</v>
      </c>
      <c r="E2009" s="100">
        <v>882</v>
      </c>
      <c r="F2009" s="100">
        <v>8824</v>
      </c>
      <c r="G2009" s="100" t="s">
        <v>1853</v>
      </c>
    </row>
    <row r="2010" spans="2:7">
      <c r="B2010" s="105" t="s">
        <v>2177</v>
      </c>
      <c r="C2010" s="100" t="s">
        <v>1837</v>
      </c>
      <c r="D2010" s="100">
        <v>88</v>
      </c>
      <c r="E2010" s="100">
        <v>889</v>
      </c>
      <c r="F2010" s="100">
        <v>0</v>
      </c>
      <c r="G2010" s="100" t="s">
        <v>1854</v>
      </c>
    </row>
    <row r="2011" spans="2:7">
      <c r="B2011" s="105" t="s">
        <v>2177</v>
      </c>
      <c r="C2011" s="100" t="s">
        <v>1837</v>
      </c>
      <c r="D2011" s="100">
        <v>88</v>
      </c>
      <c r="E2011" s="100">
        <v>889</v>
      </c>
      <c r="F2011" s="100">
        <v>8891</v>
      </c>
      <c r="G2011" s="100" t="s">
        <v>1855</v>
      </c>
    </row>
    <row r="2012" spans="2:7">
      <c r="B2012" s="105" t="s">
        <v>2177</v>
      </c>
      <c r="C2012" s="100" t="s">
        <v>1837</v>
      </c>
      <c r="D2012" s="100">
        <v>88</v>
      </c>
      <c r="E2012" s="100">
        <v>889</v>
      </c>
      <c r="F2012" s="100">
        <v>8899</v>
      </c>
      <c r="G2012" s="100" t="s">
        <v>1856</v>
      </c>
    </row>
    <row r="2013" spans="2:7">
      <c r="B2013" s="105" t="s">
        <v>2177</v>
      </c>
      <c r="C2013" s="100" t="s">
        <v>1837</v>
      </c>
      <c r="D2013" s="100">
        <v>89</v>
      </c>
      <c r="E2013" s="100">
        <v>0</v>
      </c>
      <c r="F2013" s="100">
        <v>0</v>
      </c>
      <c r="G2013" s="100" t="s">
        <v>1857</v>
      </c>
    </row>
    <row r="2014" spans="2:7">
      <c r="B2014" s="105" t="s">
        <v>2177</v>
      </c>
      <c r="C2014" s="100" t="s">
        <v>1837</v>
      </c>
      <c r="D2014" s="100">
        <v>89</v>
      </c>
      <c r="E2014" s="100">
        <v>890</v>
      </c>
      <c r="F2014" s="100">
        <v>0</v>
      </c>
      <c r="G2014" s="100" t="s">
        <v>1858</v>
      </c>
    </row>
    <row r="2015" spans="2:7">
      <c r="B2015" s="105" t="s">
        <v>2177</v>
      </c>
      <c r="C2015" s="100" t="s">
        <v>1837</v>
      </c>
      <c r="D2015" s="100">
        <v>89</v>
      </c>
      <c r="E2015" s="100">
        <v>890</v>
      </c>
      <c r="F2015" s="100">
        <v>8901</v>
      </c>
      <c r="G2015" s="100" t="s">
        <v>1428</v>
      </c>
    </row>
    <row r="2016" spans="2:7">
      <c r="B2016" s="105" t="s">
        <v>2177</v>
      </c>
      <c r="C2016" s="100" t="s">
        <v>1837</v>
      </c>
      <c r="D2016" s="100">
        <v>89</v>
      </c>
      <c r="E2016" s="100">
        <v>891</v>
      </c>
      <c r="F2016" s="100">
        <v>0</v>
      </c>
      <c r="G2016" s="100" t="s">
        <v>1857</v>
      </c>
    </row>
    <row r="2017" spans="2:7">
      <c r="B2017" s="105" t="s">
        <v>2177</v>
      </c>
      <c r="C2017" s="100" t="s">
        <v>1837</v>
      </c>
      <c r="D2017" s="100">
        <v>89</v>
      </c>
      <c r="E2017" s="100">
        <v>891</v>
      </c>
      <c r="F2017" s="100">
        <v>8911</v>
      </c>
      <c r="G2017" s="100" t="s">
        <v>1859</v>
      </c>
    </row>
    <row r="2018" spans="2:7">
      <c r="B2018" s="105" t="s">
        <v>2177</v>
      </c>
      <c r="C2018" s="100" t="s">
        <v>1837</v>
      </c>
      <c r="D2018" s="100">
        <v>89</v>
      </c>
      <c r="E2018" s="100">
        <v>891</v>
      </c>
      <c r="F2018" s="100">
        <v>8919</v>
      </c>
      <c r="G2018" s="100" t="s">
        <v>1860</v>
      </c>
    </row>
    <row r="2019" spans="2:7">
      <c r="B2019" s="105" t="s">
        <v>2177</v>
      </c>
      <c r="C2019" s="100" t="s">
        <v>1837</v>
      </c>
      <c r="D2019" s="100">
        <v>90</v>
      </c>
      <c r="E2019" s="100">
        <v>0</v>
      </c>
      <c r="F2019" s="100">
        <v>0</v>
      </c>
      <c r="G2019" s="100" t="s">
        <v>1861</v>
      </c>
    </row>
    <row r="2020" spans="2:7">
      <c r="B2020" s="105" t="s">
        <v>2177</v>
      </c>
      <c r="C2020" s="100" t="s">
        <v>1837</v>
      </c>
      <c r="D2020" s="100">
        <v>90</v>
      </c>
      <c r="E2020" s="100">
        <v>900</v>
      </c>
      <c r="F2020" s="100">
        <v>0</v>
      </c>
      <c r="G2020" s="100" t="s">
        <v>1862</v>
      </c>
    </row>
    <row r="2021" spans="2:7">
      <c r="B2021" s="105" t="s">
        <v>2177</v>
      </c>
      <c r="C2021" s="100" t="s">
        <v>1837</v>
      </c>
      <c r="D2021" s="100">
        <v>90</v>
      </c>
      <c r="E2021" s="100">
        <v>900</v>
      </c>
      <c r="F2021" s="100">
        <v>9000</v>
      </c>
      <c r="G2021" s="100" t="s">
        <v>388</v>
      </c>
    </row>
    <row r="2022" spans="2:7">
      <c r="B2022" s="105" t="s">
        <v>2177</v>
      </c>
      <c r="C2022" s="100" t="s">
        <v>1837</v>
      </c>
      <c r="D2022" s="100">
        <v>90</v>
      </c>
      <c r="E2022" s="100">
        <v>900</v>
      </c>
      <c r="F2022" s="100">
        <v>9009</v>
      </c>
      <c r="G2022" s="100" t="s">
        <v>389</v>
      </c>
    </row>
    <row r="2023" spans="2:7">
      <c r="B2023" s="105" t="s">
        <v>2177</v>
      </c>
      <c r="C2023" s="100" t="s">
        <v>1837</v>
      </c>
      <c r="D2023" s="100">
        <v>90</v>
      </c>
      <c r="E2023" s="100">
        <v>901</v>
      </c>
      <c r="F2023" s="100">
        <v>0</v>
      </c>
      <c r="G2023" s="100" t="s">
        <v>1863</v>
      </c>
    </row>
    <row r="2024" spans="2:7">
      <c r="B2024" s="105" t="s">
        <v>2177</v>
      </c>
      <c r="C2024" s="100" t="s">
        <v>1837</v>
      </c>
      <c r="D2024" s="100">
        <v>90</v>
      </c>
      <c r="E2024" s="100">
        <v>901</v>
      </c>
      <c r="F2024" s="100">
        <v>9011</v>
      </c>
      <c r="G2024" s="100" t="s">
        <v>1864</v>
      </c>
    </row>
    <row r="2025" spans="2:7">
      <c r="B2025" s="105" t="s">
        <v>2177</v>
      </c>
      <c r="C2025" s="100" t="s">
        <v>1837</v>
      </c>
      <c r="D2025" s="100">
        <v>90</v>
      </c>
      <c r="E2025" s="100">
        <v>901</v>
      </c>
      <c r="F2025" s="100">
        <v>9012</v>
      </c>
      <c r="G2025" s="100" t="s">
        <v>1865</v>
      </c>
    </row>
    <row r="2026" spans="2:7">
      <c r="B2026" s="105" t="s">
        <v>2177</v>
      </c>
      <c r="C2026" s="100" t="s">
        <v>1837</v>
      </c>
      <c r="D2026" s="100">
        <v>90</v>
      </c>
      <c r="E2026" s="100">
        <v>902</v>
      </c>
      <c r="F2026" s="100">
        <v>0</v>
      </c>
      <c r="G2026" s="100" t="s">
        <v>1866</v>
      </c>
    </row>
    <row r="2027" spans="2:7">
      <c r="B2027" s="105" t="s">
        <v>2177</v>
      </c>
      <c r="C2027" s="100" t="s">
        <v>1837</v>
      </c>
      <c r="D2027" s="100">
        <v>90</v>
      </c>
      <c r="E2027" s="100">
        <v>902</v>
      </c>
      <c r="F2027" s="100">
        <v>9021</v>
      </c>
      <c r="G2027" s="100" t="s">
        <v>1866</v>
      </c>
    </row>
    <row r="2028" spans="2:7">
      <c r="B2028" s="105" t="s">
        <v>2177</v>
      </c>
      <c r="C2028" s="100" t="s">
        <v>1837</v>
      </c>
      <c r="D2028" s="100">
        <v>90</v>
      </c>
      <c r="E2028" s="100">
        <v>903</v>
      </c>
      <c r="F2028" s="100">
        <v>0</v>
      </c>
      <c r="G2028" s="100" t="s">
        <v>1867</v>
      </c>
    </row>
    <row r="2029" spans="2:7">
      <c r="B2029" s="105" t="s">
        <v>2177</v>
      </c>
      <c r="C2029" s="100" t="s">
        <v>1837</v>
      </c>
      <c r="D2029" s="100">
        <v>90</v>
      </c>
      <c r="E2029" s="100">
        <v>903</v>
      </c>
      <c r="F2029" s="100">
        <v>9031</v>
      </c>
      <c r="G2029" s="100" t="s">
        <v>1867</v>
      </c>
    </row>
    <row r="2030" spans="2:7">
      <c r="B2030" s="105" t="s">
        <v>2177</v>
      </c>
      <c r="C2030" s="100" t="s">
        <v>1837</v>
      </c>
      <c r="D2030" s="100">
        <v>90</v>
      </c>
      <c r="E2030" s="100">
        <v>909</v>
      </c>
      <c r="F2030" s="100">
        <v>0</v>
      </c>
      <c r="G2030" s="100" t="s">
        <v>1868</v>
      </c>
    </row>
    <row r="2031" spans="2:7">
      <c r="B2031" s="105" t="s">
        <v>2177</v>
      </c>
      <c r="C2031" s="100" t="s">
        <v>1837</v>
      </c>
      <c r="D2031" s="100">
        <v>90</v>
      </c>
      <c r="E2031" s="100">
        <v>909</v>
      </c>
      <c r="F2031" s="100">
        <v>9091</v>
      </c>
      <c r="G2031" s="100" t="s">
        <v>1869</v>
      </c>
    </row>
    <row r="2032" spans="2:7">
      <c r="B2032" s="105" t="s">
        <v>2177</v>
      </c>
      <c r="C2032" s="100" t="s">
        <v>1837</v>
      </c>
      <c r="D2032" s="100">
        <v>90</v>
      </c>
      <c r="E2032" s="100">
        <v>909</v>
      </c>
      <c r="F2032" s="100">
        <v>9092</v>
      </c>
      <c r="G2032" s="100" t="s">
        <v>1870</v>
      </c>
    </row>
    <row r="2033" spans="2:7">
      <c r="B2033" s="105" t="s">
        <v>2177</v>
      </c>
      <c r="C2033" s="100" t="s">
        <v>1837</v>
      </c>
      <c r="D2033" s="100">
        <v>90</v>
      </c>
      <c r="E2033" s="100">
        <v>909</v>
      </c>
      <c r="F2033" s="100">
        <v>9093</v>
      </c>
      <c r="G2033" s="100" t="s">
        <v>1871</v>
      </c>
    </row>
    <row r="2034" spans="2:7">
      <c r="B2034" s="105" t="s">
        <v>2177</v>
      </c>
      <c r="C2034" s="100" t="s">
        <v>1837</v>
      </c>
      <c r="D2034" s="100">
        <v>90</v>
      </c>
      <c r="E2034" s="100">
        <v>909</v>
      </c>
      <c r="F2034" s="100">
        <v>9094</v>
      </c>
      <c r="G2034" s="100" t="s">
        <v>1872</v>
      </c>
    </row>
    <row r="2035" spans="2:7">
      <c r="B2035" s="105" t="s">
        <v>2177</v>
      </c>
      <c r="C2035" s="100" t="s">
        <v>1837</v>
      </c>
      <c r="D2035" s="100">
        <v>90</v>
      </c>
      <c r="E2035" s="100">
        <v>909</v>
      </c>
      <c r="F2035" s="100">
        <v>9099</v>
      </c>
      <c r="G2035" s="100" t="s">
        <v>1873</v>
      </c>
    </row>
    <row r="2036" spans="2:7">
      <c r="B2036" s="105" t="s">
        <v>2177</v>
      </c>
      <c r="C2036" s="100" t="s">
        <v>1837</v>
      </c>
      <c r="D2036" s="100">
        <v>91</v>
      </c>
      <c r="E2036" s="100">
        <v>0</v>
      </c>
      <c r="F2036" s="100">
        <v>0</v>
      </c>
      <c r="G2036" s="100" t="s">
        <v>1874</v>
      </c>
    </row>
    <row r="2037" spans="2:7">
      <c r="B2037" s="105" t="s">
        <v>2177</v>
      </c>
      <c r="C2037" s="100" t="s">
        <v>1837</v>
      </c>
      <c r="D2037" s="100">
        <v>91</v>
      </c>
      <c r="E2037" s="100">
        <v>910</v>
      </c>
      <c r="F2037" s="100">
        <v>0</v>
      </c>
      <c r="G2037" s="100" t="s">
        <v>1875</v>
      </c>
    </row>
    <row r="2038" spans="2:7">
      <c r="B2038" s="105" t="s">
        <v>2177</v>
      </c>
      <c r="C2038" s="100" t="s">
        <v>1837</v>
      </c>
      <c r="D2038" s="100">
        <v>91</v>
      </c>
      <c r="E2038" s="100">
        <v>910</v>
      </c>
      <c r="F2038" s="100">
        <v>9100</v>
      </c>
      <c r="G2038" s="100" t="s">
        <v>388</v>
      </c>
    </row>
    <row r="2039" spans="2:7">
      <c r="B2039" s="105" t="s">
        <v>2177</v>
      </c>
      <c r="C2039" s="100" t="s">
        <v>1837</v>
      </c>
      <c r="D2039" s="100">
        <v>91</v>
      </c>
      <c r="E2039" s="100">
        <v>910</v>
      </c>
      <c r="F2039" s="100">
        <v>9109</v>
      </c>
      <c r="G2039" s="100" t="s">
        <v>389</v>
      </c>
    </row>
    <row r="2040" spans="2:7">
      <c r="B2040" s="105" t="s">
        <v>2177</v>
      </c>
      <c r="C2040" s="100" t="s">
        <v>1837</v>
      </c>
      <c r="D2040" s="100">
        <v>91</v>
      </c>
      <c r="E2040" s="100">
        <v>911</v>
      </c>
      <c r="F2040" s="100">
        <v>0</v>
      </c>
      <c r="G2040" s="100" t="s">
        <v>1876</v>
      </c>
    </row>
    <row r="2041" spans="2:7">
      <c r="B2041" s="105" t="s">
        <v>2177</v>
      </c>
      <c r="C2041" s="100" t="s">
        <v>1837</v>
      </c>
      <c r="D2041" s="100">
        <v>91</v>
      </c>
      <c r="E2041" s="100">
        <v>911</v>
      </c>
      <c r="F2041" s="100">
        <v>9111</v>
      </c>
      <c r="G2041" s="100" t="s">
        <v>1876</v>
      </c>
    </row>
    <row r="2042" spans="2:7">
      <c r="B2042" s="105" t="s">
        <v>2177</v>
      </c>
      <c r="C2042" s="100" t="s">
        <v>1837</v>
      </c>
      <c r="D2042" s="100">
        <v>91</v>
      </c>
      <c r="E2042" s="100">
        <v>912</v>
      </c>
      <c r="F2042" s="100">
        <v>0</v>
      </c>
      <c r="G2042" s="100" t="s">
        <v>1877</v>
      </c>
    </row>
    <row r="2043" spans="2:7">
      <c r="B2043" s="105" t="s">
        <v>2177</v>
      </c>
      <c r="C2043" s="100" t="s">
        <v>1837</v>
      </c>
      <c r="D2043" s="100">
        <v>91</v>
      </c>
      <c r="E2043" s="100">
        <v>912</v>
      </c>
      <c r="F2043" s="100">
        <v>9121</v>
      </c>
      <c r="G2043" s="100" t="s">
        <v>1877</v>
      </c>
    </row>
    <row r="2044" spans="2:7">
      <c r="B2044" s="105" t="s">
        <v>2177</v>
      </c>
      <c r="C2044" s="100" t="s">
        <v>1837</v>
      </c>
      <c r="D2044" s="100">
        <v>92</v>
      </c>
      <c r="E2044" s="100">
        <v>0</v>
      </c>
      <c r="F2044" s="100">
        <v>0</v>
      </c>
      <c r="G2044" s="100" t="s">
        <v>1878</v>
      </c>
    </row>
    <row r="2045" spans="2:7">
      <c r="B2045" s="105" t="s">
        <v>2177</v>
      </c>
      <c r="C2045" s="100" t="s">
        <v>1837</v>
      </c>
      <c r="D2045" s="100">
        <v>92</v>
      </c>
      <c r="E2045" s="100">
        <v>920</v>
      </c>
      <c r="F2045" s="100">
        <v>0</v>
      </c>
      <c r="G2045" s="100" t="s">
        <v>1879</v>
      </c>
    </row>
    <row r="2046" spans="2:7">
      <c r="B2046" s="105" t="s">
        <v>2177</v>
      </c>
      <c r="C2046" s="100" t="s">
        <v>1837</v>
      </c>
      <c r="D2046" s="100">
        <v>92</v>
      </c>
      <c r="E2046" s="100">
        <v>920</v>
      </c>
      <c r="F2046" s="100">
        <v>9200</v>
      </c>
      <c r="G2046" s="100" t="s">
        <v>388</v>
      </c>
    </row>
    <row r="2047" spans="2:7">
      <c r="B2047" s="105" t="s">
        <v>2177</v>
      </c>
      <c r="C2047" s="100" t="s">
        <v>1837</v>
      </c>
      <c r="D2047" s="100">
        <v>92</v>
      </c>
      <c r="E2047" s="100">
        <v>920</v>
      </c>
      <c r="F2047" s="100">
        <v>9209</v>
      </c>
      <c r="G2047" s="100" t="s">
        <v>389</v>
      </c>
    </row>
    <row r="2048" spans="2:7">
      <c r="B2048" s="105" t="s">
        <v>2177</v>
      </c>
      <c r="C2048" s="100" t="s">
        <v>1837</v>
      </c>
      <c r="D2048" s="100">
        <v>92</v>
      </c>
      <c r="E2048" s="100">
        <v>921</v>
      </c>
      <c r="F2048" s="100">
        <v>0</v>
      </c>
      <c r="G2048" s="100" t="s">
        <v>1880</v>
      </c>
    </row>
    <row r="2049" spans="2:7">
      <c r="B2049" s="105" t="s">
        <v>2177</v>
      </c>
      <c r="C2049" s="100" t="s">
        <v>1837</v>
      </c>
      <c r="D2049" s="100">
        <v>92</v>
      </c>
      <c r="E2049" s="100">
        <v>921</v>
      </c>
      <c r="F2049" s="100">
        <v>9211</v>
      </c>
      <c r="G2049" s="100" t="s">
        <v>1881</v>
      </c>
    </row>
    <row r="2050" spans="2:7">
      <c r="B2050" s="105" t="s">
        <v>2177</v>
      </c>
      <c r="C2050" s="100" t="s">
        <v>1837</v>
      </c>
      <c r="D2050" s="100">
        <v>92</v>
      </c>
      <c r="E2050" s="100">
        <v>921</v>
      </c>
      <c r="F2050" s="100">
        <v>9212</v>
      </c>
      <c r="G2050" s="100" t="s">
        <v>1882</v>
      </c>
    </row>
    <row r="2051" spans="2:7">
      <c r="B2051" s="105" t="s">
        <v>2177</v>
      </c>
      <c r="C2051" s="100" t="s">
        <v>1837</v>
      </c>
      <c r="D2051" s="100">
        <v>92</v>
      </c>
      <c r="E2051" s="100">
        <v>922</v>
      </c>
      <c r="F2051" s="100">
        <v>0</v>
      </c>
      <c r="G2051" s="100" t="s">
        <v>1883</v>
      </c>
    </row>
    <row r="2052" spans="2:7">
      <c r="B2052" s="105" t="s">
        <v>2177</v>
      </c>
      <c r="C2052" s="100" t="s">
        <v>1837</v>
      </c>
      <c r="D2052" s="100">
        <v>92</v>
      </c>
      <c r="E2052" s="100">
        <v>922</v>
      </c>
      <c r="F2052" s="100">
        <v>9221</v>
      </c>
      <c r="G2052" s="100" t="s">
        <v>1884</v>
      </c>
    </row>
    <row r="2053" spans="2:7">
      <c r="B2053" s="105" t="s">
        <v>2177</v>
      </c>
      <c r="C2053" s="100" t="s">
        <v>1837</v>
      </c>
      <c r="D2053" s="100">
        <v>92</v>
      </c>
      <c r="E2053" s="100">
        <v>922</v>
      </c>
      <c r="F2053" s="100">
        <v>9229</v>
      </c>
      <c r="G2053" s="100" t="s">
        <v>1885</v>
      </c>
    </row>
    <row r="2054" spans="2:7">
      <c r="B2054" s="105" t="s">
        <v>2177</v>
      </c>
      <c r="C2054" s="100" t="s">
        <v>1837</v>
      </c>
      <c r="D2054" s="100">
        <v>92</v>
      </c>
      <c r="E2054" s="100">
        <v>923</v>
      </c>
      <c r="F2054" s="100">
        <v>0</v>
      </c>
      <c r="G2054" s="100" t="s">
        <v>1886</v>
      </c>
    </row>
    <row r="2055" spans="2:7">
      <c r="B2055" s="105" t="s">
        <v>2177</v>
      </c>
      <c r="C2055" s="100" t="s">
        <v>1837</v>
      </c>
      <c r="D2055" s="100">
        <v>92</v>
      </c>
      <c r="E2055" s="100">
        <v>923</v>
      </c>
      <c r="F2055" s="100">
        <v>9231</v>
      </c>
      <c r="G2055" s="100" t="s">
        <v>1886</v>
      </c>
    </row>
    <row r="2056" spans="2:7">
      <c r="B2056" s="105" t="s">
        <v>2177</v>
      </c>
      <c r="C2056" s="100" t="s">
        <v>1837</v>
      </c>
      <c r="D2056" s="100">
        <v>92</v>
      </c>
      <c r="E2056" s="100">
        <v>929</v>
      </c>
      <c r="F2056" s="100">
        <v>0</v>
      </c>
      <c r="G2056" s="100" t="s">
        <v>1887</v>
      </c>
    </row>
    <row r="2057" spans="2:7">
      <c r="B2057" s="105" t="s">
        <v>2177</v>
      </c>
      <c r="C2057" s="100" t="s">
        <v>1837</v>
      </c>
      <c r="D2057" s="100">
        <v>92</v>
      </c>
      <c r="E2057" s="100">
        <v>929</v>
      </c>
      <c r="F2057" s="100">
        <v>9291</v>
      </c>
      <c r="G2057" s="100" t="s">
        <v>1888</v>
      </c>
    </row>
    <row r="2058" spans="2:7">
      <c r="B2058" s="105" t="s">
        <v>2177</v>
      </c>
      <c r="C2058" s="100" t="s">
        <v>1837</v>
      </c>
      <c r="D2058" s="100">
        <v>92</v>
      </c>
      <c r="E2058" s="100">
        <v>929</v>
      </c>
      <c r="F2058" s="100">
        <v>9292</v>
      </c>
      <c r="G2058" s="100" t="s">
        <v>1889</v>
      </c>
    </row>
    <row r="2059" spans="2:7">
      <c r="B2059" s="105" t="s">
        <v>2177</v>
      </c>
      <c r="C2059" s="100" t="s">
        <v>1837</v>
      </c>
      <c r="D2059" s="100">
        <v>92</v>
      </c>
      <c r="E2059" s="100">
        <v>929</v>
      </c>
      <c r="F2059" s="100">
        <v>9293</v>
      </c>
      <c r="G2059" s="100" t="s">
        <v>1890</v>
      </c>
    </row>
    <row r="2060" spans="2:7">
      <c r="B2060" s="105" t="s">
        <v>2177</v>
      </c>
      <c r="C2060" s="100" t="s">
        <v>1837</v>
      </c>
      <c r="D2060" s="100">
        <v>92</v>
      </c>
      <c r="E2060" s="100">
        <v>929</v>
      </c>
      <c r="F2060" s="100">
        <v>9294</v>
      </c>
      <c r="G2060" s="100" t="s">
        <v>1891</v>
      </c>
    </row>
    <row r="2061" spans="2:7">
      <c r="B2061" s="105" t="s">
        <v>2177</v>
      </c>
      <c r="C2061" s="100" t="s">
        <v>1837</v>
      </c>
      <c r="D2061" s="100">
        <v>92</v>
      </c>
      <c r="E2061" s="100">
        <v>929</v>
      </c>
      <c r="F2061" s="100">
        <v>9299</v>
      </c>
      <c r="G2061" s="100" t="s">
        <v>1892</v>
      </c>
    </row>
    <row r="2062" spans="2:7">
      <c r="B2062" s="105" t="s">
        <v>2177</v>
      </c>
      <c r="C2062" s="100" t="s">
        <v>1837</v>
      </c>
      <c r="D2062" s="100">
        <v>93</v>
      </c>
      <c r="E2062" s="100">
        <v>0</v>
      </c>
      <c r="F2062" s="100">
        <v>0</v>
      </c>
      <c r="G2062" s="100" t="s">
        <v>1893</v>
      </c>
    </row>
    <row r="2063" spans="2:7">
      <c r="B2063" s="105" t="s">
        <v>2177</v>
      </c>
      <c r="C2063" s="100" t="s">
        <v>1837</v>
      </c>
      <c r="D2063" s="100">
        <v>93</v>
      </c>
      <c r="E2063" s="100">
        <v>931</v>
      </c>
      <c r="F2063" s="100">
        <v>0</v>
      </c>
      <c r="G2063" s="100" t="s">
        <v>1894</v>
      </c>
    </row>
    <row r="2064" spans="2:7">
      <c r="B2064" s="105" t="s">
        <v>2177</v>
      </c>
      <c r="C2064" s="100" t="s">
        <v>1837</v>
      </c>
      <c r="D2064" s="100">
        <v>93</v>
      </c>
      <c r="E2064" s="100">
        <v>931</v>
      </c>
      <c r="F2064" s="100">
        <v>9311</v>
      </c>
      <c r="G2064" s="100" t="s">
        <v>1895</v>
      </c>
    </row>
    <row r="2065" spans="2:7">
      <c r="B2065" s="105" t="s">
        <v>2177</v>
      </c>
      <c r="C2065" s="100" t="s">
        <v>1837</v>
      </c>
      <c r="D2065" s="100">
        <v>93</v>
      </c>
      <c r="E2065" s="100">
        <v>931</v>
      </c>
      <c r="F2065" s="100">
        <v>9312</v>
      </c>
      <c r="G2065" s="100" t="s">
        <v>1896</v>
      </c>
    </row>
    <row r="2066" spans="2:7">
      <c r="B2066" s="105" t="s">
        <v>2177</v>
      </c>
      <c r="C2066" s="100" t="s">
        <v>1837</v>
      </c>
      <c r="D2066" s="100">
        <v>93</v>
      </c>
      <c r="E2066" s="100">
        <v>932</v>
      </c>
      <c r="F2066" s="100">
        <v>0</v>
      </c>
      <c r="G2066" s="100" t="s">
        <v>1897</v>
      </c>
    </row>
    <row r="2067" spans="2:7">
      <c r="B2067" s="105" t="s">
        <v>2177</v>
      </c>
      <c r="C2067" s="100" t="s">
        <v>1837</v>
      </c>
      <c r="D2067" s="100">
        <v>93</v>
      </c>
      <c r="E2067" s="100">
        <v>932</v>
      </c>
      <c r="F2067" s="100">
        <v>9321</v>
      </c>
      <c r="G2067" s="100" t="s">
        <v>1897</v>
      </c>
    </row>
    <row r="2068" spans="2:7">
      <c r="B2068" s="105" t="s">
        <v>2177</v>
      </c>
      <c r="C2068" s="100" t="s">
        <v>1837</v>
      </c>
      <c r="D2068" s="100">
        <v>93</v>
      </c>
      <c r="E2068" s="100">
        <v>933</v>
      </c>
      <c r="F2068" s="100">
        <v>0</v>
      </c>
      <c r="G2068" s="100" t="s">
        <v>1898</v>
      </c>
    </row>
    <row r="2069" spans="2:7">
      <c r="B2069" s="105" t="s">
        <v>2177</v>
      </c>
      <c r="C2069" s="100" t="s">
        <v>1837</v>
      </c>
      <c r="D2069" s="100">
        <v>93</v>
      </c>
      <c r="E2069" s="100">
        <v>933</v>
      </c>
      <c r="F2069" s="100">
        <v>9331</v>
      </c>
      <c r="G2069" s="100" t="s">
        <v>1899</v>
      </c>
    </row>
    <row r="2070" spans="2:7">
      <c r="B2070" s="105" t="s">
        <v>2177</v>
      </c>
      <c r="C2070" s="100" t="s">
        <v>1837</v>
      </c>
      <c r="D2070" s="100">
        <v>93</v>
      </c>
      <c r="E2070" s="100">
        <v>933</v>
      </c>
      <c r="F2070" s="100">
        <v>9332</v>
      </c>
      <c r="G2070" s="100" t="s">
        <v>1900</v>
      </c>
    </row>
    <row r="2071" spans="2:7">
      <c r="B2071" s="105" t="s">
        <v>2177</v>
      </c>
      <c r="C2071" s="100" t="s">
        <v>1837</v>
      </c>
      <c r="D2071" s="100">
        <v>93</v>
      </c>
      <c r="E2071" s="100">
        <v>934</v>
      </c>
      <c r="F2071" s="100">
        <v>0</v>
      </c>
      <c r="G2071" s="100" t="s">
        <v>1901</v>
      </c>
    </row>
    <row r="2072" spans="2:7">
      <c r="B2072" s="105" t="s">
        <v>2177</v>
      </c>
      <c r="C2072" s="100" t="s">
        <v>1837</v>
      </c>
      <c r="D2072" s="100">
        <v>93</v>
      </c>
      <c r="E2072" s="100">
        <v>934</v>
      </c>
      <c r="F2072" s="100">
        <v>9341</v>
      </c>
      <c r="G2072" s="100" t="s">
        <v>1901</v>
      </c>
    </row>
    <row r="2073" spans="2:7">
      <c r="B2073" s="105" t="s">
        <v>2177</v>
      </c>
      <c r="C2073" s="100" t="s">
        <v>1837</v>
      </c>
      <c r="D2073" s="100">
        <v>93</v>
      </c>
      <c r="E2073" s="100">
        <v>939</v>
      </c>
      <c r="F2073" s="100">
        <v>0</v>
      </c>
      <c r="G2073" s="100" t="s">
        <v>1902</v>
      </c>
    </row>
    <row r="2074" spans="2:7">
      <c r="B2074" s="105" t="s">
        <v>2177</v>
      </c>
      <c r="C2074" s="100" t="s">
        <v>1837</v>
      </c>
      <c r="D2074" s="100">
        <v>93</v>
      </c>
      <c r="E2074" s="100">
        <v>939</v>
      </c>
      <c r="F2074" s="100">
        <v>9399</v>
      </c>
      <c r="G2074" s="100" t="s">
        <v>1902</v>
      </c>
    </row>
    <row r="2075" spans="2:7">
      <c r="B2075" s="105" t="s">
        <v>2177</v>
      </c>
      <c r="C2075" s="100" t="s">
        <v>1837</v>
      </c>
      <c r="D2075" s="100">
        <v>94</v>
      </c>
      <c r="E2075" s="100">
        <v>0</v>
      </c>
      <c r="F2075" s="100">
        <v>0</v>
      </c>
      <c r="G2075" s="100" t="s">
        <v>1903</v>
      </c>
    </row>
    <row r="2076" spans="2:7">
      <c r="B2076" s="105" t="s">
        <v>2177</v>
      </c>
      <c r="C2076" s="100" t="s">
        <v>1837</v>
      </c>
      <c r="D2076" s="100">
        <v>94</v>
      </c>
      <c r="E2076" s="100">
        <v>941</v>
      </c>
      <c r="F2076" s="100">
        <v>0</v>
      </c>
      <c r="G2076" s="100" t="s">
        <v>1904</v>
      </c>
    </row>
    <row r="2077" spans="2:7">
      <c r="B2077" s="105" t="s">
        <v>2177</v>
      </c>
      <c r="C2077" s="100" t="s">
        <v>1837</v>
      </c>
      <c r="D2077" s="100">
        <v>94</v>
      </c>
      <c r="E2077" s="100">
        <v>941</v>
      </c>
      <c r="F2077" s="100">
        <v>9411</v>
      </c>
      <c r="G2077" s="100" t="s">
        <v>1905</v>
      </c>
    </row>
    <row r="2078" spans="2:7">
      <c r="B2078" s="105" t="s">
        <v>2177</v>
      </c>
      <c r="C2078" s="100" t="s">
        <v>1837</v>
      </c>
      <c r="D2078" s="100">
        <v>94</v>
      </c>
      <c r="E2078" s="100">
        <v>941</v>
      </c>
      <c r="F2078" s="100">
        <v>9412</v>
      </c>
      <c r="G2078" s="100" t="s">
        <v>1906</v>
      </c>
    </row>
    <row r="2079" spans="2:7">
      <c r="B2079" s="105" t="s">
        <v>2177</v>
      </c>
      <c r="C2079" s="100" t="s">
        <v>1837</v>
      </c>
      <c r="D2079" s="100">
        <v>94</v>
      </c>
      <c r="E2079" s="100">
        <v>942</v>
      </c>
      <c r="F2079" s="100">
        <v>0</v>
      </c>
      <c r="G2079" s="100" t="s">
        <v>1907</v>
      </c>
    </row>
    <row r="2080" spans="2:7">
      <c r="B2080" s="105" t="s">
        <v>2177</v>
      </c>
      <c r="C2080" s="100" t="s">
        <v>1837</v>
      </c>
      <c r="D2080" s="100">
        <v>94</v>
      </c>
      <c r="E2080" s="100">
        <v>942</v>
      </c>
      <c r="F2080" s="100">
        <v>9421</v>
      </c>
      <c r="G2080" s="100" t="s">
        <v>1908</v>
      </c>
    </row>
    <row r="2081" spans="2:7">
      <c r="B2081" s="105" t="s">
        <v>2177</v>
      </c>
      <c r="C2081" s="100" t="s">
        <v>1837</v>
      </c>
      <c r="D2081" s="100">
        <v>94</v>
      </c>
      <c r="E2081" s="100">
        <v>942</v>
      </c>
      <c r="F2081" s="100">
        <v>9422</v>
      </c>
      <c r="G2081" s="100" t="s">
        <v>1909</v>
      </c>
    </row>
    <row r="2082" spans="2:7">
      <c r="B2082" s="105" t="s">
        <v>2177</v>
      </c>
      <c r="C2082" s="100" t="s">
        <v>1837</v>
      </c>
      <c r="D2082" s="100">
        <v>94</v>
      </c>
      <c r="E2082" s="100">
        <v>943</v>
      </c>
      <c r="F2082" s="100">
        <v>0</v>
      </c>
      <c r="G2082" s="100" t="s">
        <v>1910</v>
      </c>
    </row>
    <row r="2083" spans="2:7">
      <c r="B2083" s="105" t="s">
        <v>2177</v>
      </c>
      <c r="C2083" s="100" t="s">
        <v>1837</v>
      </c>
      <c r="D2083" s="100">
        <v>94</v>
      </c>
      <c r="E2083" s="100">
        <v>943</v>
      </c>
      <c r="F2083" s="100">
        <v>9431</v>
      </c>
      <c r="G2083" s="100" t="s">
        <v>1911</v>
      </c>
    </row>
    <row r="2084" spans="2:7">
      <c r="B2084" s="105" t="s">
        <v>2177</v>
      </c>
      <c r="C2084" s="100" t="s">
        <v>1837</v>
      </c>
      <c r="D2084" s="100">
        <v>94</v>
      </c>
      <c r="E2084" s="100">
        <v>943</v>
      </c>
      <c r="F2084" s="100">
        <v>9432</v>
      </c>
      <c r="G2084" s="100" t="s">
        <v>1912</v>
      </c>
    </row>
    <row r="2085" spans="2:7">
      <c r="B2085" s="105" t="s">
        <v>2177</v>
      </c>
      <c r="C2085" s="100" t="s">
        <v>1837</v>
      </c>
      <c r="D2085" s="100">
        <v>94</v>
      </c>
      <c r="E2085" s="100">
        <v>949</v>
      </c>
      <c r="F2085" s="100">
        <v>0</v>
      </c>
      <c r="G2085" s="100" t="s">
        <v>1913</v>
      </c>
    </row>
    <row r="2086" spans="2:7">
      <c r="B2086" s="105" t="s">
        <v>2177</v>
      </c>
      <c r="C2086" s="100" t="s">
        <v>1837</v>
      </c>
      <c r="D2086" s="100">
        <v>94</v>
      </c>
      <c r="E2086" s="100">
        <v>949</v>
      </c>
      <c r="F2086" s="100">
        <v>9491</v>
      </c>
      <c r="G2086" s="100" t="s">
        <v>1914</v>
      </c>
    </row>
    <row r="2087" spans="2:7">
      <c r="B2087" s="105" t="s">
        <v>2177</v>
      </c>
      <c r="C2087" s="100" t="s">
        <v>1837</v>
      </c>
      <c r="D2087" s="100">
        <v>94</v>
      </c>
      <c r="E2087" s="100">
        <v>949</v>
      </c>
      <c r="F2087" s="100">
        <v>9499</v>
      </c>
      <c r="G2087" s="100" t="s">
        <v>1915</v>
      </c>
    </row>
    <row r="2088" spans="2:7">
      <c r="B2088" s="105" t="s">
        <v>2177</v>
      </c>
      <c r="C2088" s="100" t="s">
        <v>1837</v>
      </c>
      <c r="D2088" s="100">
        <v>95</v>
      </c>
      <c r="E2088" s="100">
        <v>0</v>
      </c>
      <c r="F2088" s="100">
        <v>0</v>
      </c>
      <c r="G2088" s="100" t="s">
        <v>1916</v>
      </c>
    </row>
    <row r="2089" spans="2:7">
      <c r="B2089" s="105" t="s">
        <v>2177</v>
      </c>
      <c r="C2089" s="100" t="s">
        <v>1837</v>
      </c>
      <c r="D2089" s="100">
        <v>95</v>
      </c>
      <c r="E2089" s="100">
        <v>950</v>
      </c>
      <c r="F2089" s="100">
        <v>0</v>
      </c>
      <c r="G2089" s="100" t="s">
        <v>1917</v>
      </c>
    </row>
    <row r="2090" spans="2:7">
      <c r="B2090" s="105" t="s">
        <v>2177</v>
      </c>
      <c r="C2090" s="100" t="s">
        <v>1837</v>
      </c>
      <c r="D2090" s="100">
        <v>95</v>
      </c>
      <c r="E2090" s="100">
        <v>950</v>
      </c>
      <c r="F2090" s="100">
        <v>9501</v>
      </c>
      <c r="G2090" s="100" t="s">
        <v>1428</v>
      </c>
    </row>
    <row r="2091" spans="2:7">
      <c r="B2091" s="105" t="s">
        <v>2177</v>
      </c>
      <c r="C2091" s="100" t="s">
        <v>1837</v>
      </c>
      <c r="D2091" s="100">
        <v>95</v>
      </c>
      <c r="E2091" s="100">
        <v>951</v>
      </c>
      <c r="F2091" s="100">
        <v>0</v>
      </c>
      <c r="G2091" s="100" t="s">
        <v>1918</v>
      </c>
    </row>
    <row r="2092" spans="2:7">
      <c r="B2092" s="105" t="s">
        <v>2177</v>
      </c>
      <c r="C2092" s="100" t="s">
        <v>1837</v>
      </c>
      <c r="D2092" s="100">
        <v>95</v>
      </c>
      <c r="E2092" s="100">
        <v>951</v>
      </c>
      <c r="F2092" s="100">
        <v>9511</v>
      </c>
      <c r="G2092" s="100" t="s">
        <v>1918</v>
      </c>
    </row>
    <row r="2093" spans="2:7">
      <c r="B2093" s="105" t="s">
        <v>2177</v>
      </c>
      <c r="C2093" s="100" t="s">
        <v>1837</v>
      </c>
      <c r="D2093" s="100">
        <v>95</v>
      </c>
      <c r="E2093" s="100">
        <v>952</v>
      </c>
      <c r="F2093" s="100">
        <v>0</v>
      </c>
      <c r="G2093" s="100" t="s">
        <v>1919</v>
      </c>
    </row>
    <row r="2094" spans="2:7">
      <c r="B2094" s="105" t="s">
        <v>2177</v>
      </c>
      <c r="C2094" s="100" t="s">
        <v>1837</v>
      </c>
      <c r="D2094" s="100">
        <v>95</v>
      </c>
      <c r="E2094" s="100">
        <v>952</v>
      </c>
      <c r="F2094" s="100">
        <v>9521</v>
      </c>
      <c r="G2094" s="100" t="s">
        <v>1919</v>
      </c>
    </row>
    <row r="2095" spans="2:7">
      <c r="B2095" s="105" t="s">
        <v>2177</v>
      </c>
      <c r="C2095" s="100" t="s">
        <v>1837</v>
      </c>
      <c r="D2095" s="100">
        <v>95</v>
      </c>
      <c r="E2095" s="100">
        <v>959</v>
      </c>
      <c r="F2095" s="100">
        <v>0</v>
      </c>
      <c r="G2095" s="100" t="s">
        <v>1920</v>
      </c>
    </row>
    <row r="2096" spans="2:7">
      <c r="B2096" s="105" t="s">
        <v>2177</v>
      </c>
      <c r="C2096" s="100" t="s">
        <v>1837</v>
      </c>
      <c r="D2096" s="100">
        <v>95</v>
      </c>
      <c r="E2096" s="100">
        <v>959</v>
      </c>
      <c r="F2096" s="100">
        <v>9599</v>
      </c>
      <c r="G2096" s="100" t="s">
        <v>1920</v>
      </c>
    </row>
    <row r="2097" spans="2:7">
      <c r="B2097" s="105" t="s">
        <v>2177</v>
      </c>
      <c r="C2097" s="100" t="s">
        <v>1837</v>
      </c>
      <c r="D2097" s="100">
        <v>96</v>
      </c>
      <c r="E2097" s="100">
        <v>0</v>
      </c>
      <c r="F2097" s="100">
        <v>0</v>
      </c>
      <c r="G2097" s="100" t="s">
        <v>1921</v>
      </c>
    </row>
    <row r="2098" spans="2:7">
      <c r="B2098" s="105" t="s">
        <v>2177</v>
      </c>
      <c r="C2098" s="100" t="s">
        <v>1837</v>
      </c>
      <c r="D2098" s="100">
        <v>96</v>
      </c>
      <c r="E2098" s="100">
        <v>961</v>
      </c>
      <c r="F2098" s="100">
        <v>0</v>
      </c>
      <c r="G2098" s="100" t="s">
        <v>1922</v>
      </c>
    </row>
    <row r="2099" spans="2:7">
      <c r="B2099" s="105" t="s">
        <v>2177</v>
      </c>
      <c r="C2099" s="100" t="s">
        <v>1837</v>
      </c>
      <c r="D2099" s="100">
        <v>96</v>
      </c>
      <c r="E2099" s="100">
        <v>961</v>
      </c>
      <c r="F2099" s="100">
        <v>9611</v>
      </c>
      <c r="G2099" s="100" t="s">
        <v>1922</v>
      </c>
    </row>
    <row r="2100" spans="2:7">
      <c r="B2100" s="105" t="s">
        <v>2177</v>
      </c>
      <c r="C2100" s="100" t="s">
        <v>1837</v>
      </c>
      <c r="D2100" s="100">
        <v>96</v>
      </c>
      <c r="E2100" s="100">
        <v>969</v>
      </c>
      <c r="F2100" s="100">
        <v>0</v>
      </c>
      <c r="G2100" s="100" t="s">
        <v>1923</v>
      </c>
    </row>
    <row r="2101" spans="2:7">
      <c r="B2101" s="105" t="s">
        <v>2177</v>
      </c>
      <c r="C2101" s="100" t="s">
        <v>1837</v>
      </c>
      <c r="D2101" s="100">
        <v>96</v>
      </c>
      <c r="E2101" s="100">
        <v>969</v>
      </c>
      <c r="F2101" s="100">
        <v>9699</v>
      </c>
      <c r="G2101" s="100" t="s">
        <v>1923</v>
      </c>
    </row>
    <row r="2102" spans="2:7">
      <c r="B2102" s="105" t="s">
        <v>2178</v>
      </c>
      <c r="C2102" s="100" t="s">
        <v>1924</v>
      </c>
      <c r="D2102" s="100">
        <v>0</v>
      </c>
      <c r="E2102" s="100">
        <v>0</v>
      </c>
      <c r="F2102" s="100">
        <v>0</v>
      </c>
      <c r="G2102" s="100" t="s">
        <v>1925</v>
      </c>
    </row>
    <row r="2103" spans="2:7">
      <c r="B2103" s="105" t="s">
        <v>2178</v>
      </c>
      <c r="C2103" s="100" t="s">
        <v>1924</v>
      </c>
      <c r="D2103" s="100">
        <v>97</v>
      </c>
      <c r="E2103" s="100">
        <v>0</v>
      </c>
      <c r="F2103" s="100">
        <v>0</v>
      </c>
      <c r="G2103" s="100" t="s">
        <v>1926</v>
      </c>
    </row>
    <row r="2104" spans="2:7">
      <c r="B2104" s="105" t="s">
        <v>2178</v>
      </c>
      <c r="C2104" s="100" t="s">
        <v>1924</v>
      </c>
      <c r="D2104" s="100">
        <v>97</v>
      </c>
      <c r="E2104" s="100">
        <v>971</v>
      </c>
      <c r="F2104" s="100">
        <v>0</v>
      </c>
      <c r="G2104" s="100" t="s">
        <v>1927</v>
      </c>
    </row>
    <row r="2105" spans="2:7">
      <c r="B2105" s="105" t="s">
        <v>2178</v>
      </c>
      <c r="C2105" s="100" t="s">
        <v>1924</v>
      </c>
      <c r="D2105" s="100">
        <v>97</v>
      </c>
      <c r="E2105" s="100">
        <v>971</v>
      </c>
      <c r="F2105" s="100">
        <v>9711</v>
      </c>
      <c r="G2105" s="100" t="s">
        <v>1927</v>
      </c>
    </row>
    <row r="2106" spans="2:7">
      <c r="B2106" s="105" t="s">
        <v>2178</v>
      </c>
      <c r="C2106" s="100" t="s">
        <v>1924</v>
      </c>
      <c r="D2106" s="100">
        <v>97</v>
      </c>
      <c r="E2106" s="100">
        <v>972</v>
      </c>
      <c r="F2106" s="100">
        <v>0</v>
      </c>
      <c r="G2106" s="100" t="s">
        <v>1928</v>
      </c>
    </row>
    <row r="2107" spans="2:7">
      <c r="B2107" s="105" t="s">
        <v>2178</v>
      </c>
      <c r="C2107" s="100" t="s">
        <v>1924</v>
      </c>
      <c r="D2107" s="100">
        <v>97</v>
      </c>
      <c r="E2107" s="100">
        <v>972</v>
      </c>
      <c r="F2107" s="100">
        <v>9721</v>
      </c>
      <c r="G2107" s="100" t="s">
        <v>1928</v>
      </c>
    </row>
    <row r="2108" spans="2:7">
      <c r="B2108" s="105" t="s">
        <v>2178</v>
      </c>
      <c r="C2108" s="100" t="s">
        <v>1924</v>
      </c>
      <c r="D2108" s="100">
        <v>97</v>
      </c>
      <c r="E2108" s="100">
        <v>973</v>
      </c>
      <c r="F2108" s="100">
        <v>0</v>
      </c>
      <c r="G2108" s="100" t="s">
        <v>1929</v>
      </c>
    </row>
    <row r="2109" spans="2:7">
      <c r="B2109" s="105" t="s">
        <v>2178</v>
      </c>
      <c r="C2109" s="100" t="s">
        <v>1924</v>
      </c>
      <c r="D2109" s="100">
        <v>97</v>
      </c>
      <c r="E2109" s="100">
        <v>973</v>
      </c>
      <c r="F2109" s="100">
        <v>9731</v>
      </c>
      <c r="G2109" s="100" t="s">
        <v>1929</v>
      </c>
    </row>
    <row r="2110" spans="2:7">
      <c r="B2110" s="105" t="s">
        <v>2178</v>
      </c>
      <c r="C2110" s="100" t="s">
        <v>1924</v>
      </c>
      <c r="D2110" s="100">
        <v>98</v>
      </c>
      <c r="E2110" s="100">
        <v>0</v>
      </c>
      <c r="F2110" s="100">
        <v>0</v>
      </c>
      <c r="G2110" s="100" t="s">
        <v>1930</v>
      </c>
    </row>
    <row r="2111" spans="2:7">
      <c r="B2111" s="105" t="s">
        <v>2178</v>
      </c>
      <c r="C2111" s="100" t="s">
        <v>1924</v>
      </c>
      <c r="D2111" s="100">
        <v>98</v>
      </c>
      <c r="E2111" s="100">
        <v>981</v>
      </c>
      <c r="F2111" s="100">
        <v>0</v>
      </c>
      <c r="G2111" s="100" t="s">
        <v>1931</v>
      </c>
    </row>
    <row r="2112" spans="2:7">
      <c r="B2112" s="105" t="s">
        <v>2178</v>
      </c>
      <c r="C2112" s="100" t="s">
        <v>1924</v>
      </c>
      <c r="D2112" s="100">
        <v>98</v>
      </c>
      <c r="E2112" s="100">
        <v>981</v>
      </c>
      <c r="F2112" s="100">
        <v>9811</v>
      </c>
      <c r="G2112" s="100" t="s">
        <v>1931</v>
      </c>
    </row>
    <row r="2113" spans="2:7">
      <c r="B2113" s="105" t="s">
        <v>2178</v>
      </c>
      <c r="C2113" s="100" t="s">
        <v>1924</v>
      </c>
      <c r="D2113" s="100">
        <v>98</v>
      </c>
      <c r="E2113" s="100">
        <v>982</v>
      </c>
      <c r="F2113" s="100">
        <v>0</v>
      </c>
      <c r="G2113" s="100" t="s">
        <v>1932</v>
      </c>
    </row>
    <row r="2114" spans="2:7">
      <c r="B2114" s="105" t="s">
        <v>2178</v>
      </c>
      <c r="C2114" s="100" t="s">
        <v>1924</v>
      </c>
      <c r="D2114" s="100">
        <v>98</v>
      </c>
      <c r="E2114" s="100">
        <v>982</v>
      </c>
      <c r="F2114" s="100">
        <v>9821</v>
      </c>
      <c r="G2114" s="100" t="s">
        <v>1932</v>
      </c>
    </row>
    <row r="2115" spans="2:7">
      <c r="B2115" s="105" t="s">
        <v>2178</v>
      </c>
      <c r="C2115" s="100" t="s">
        <v>1933</v>
      </c>
      <c r="D2115" s="100">
        <v>0</v>
      </c>
      <c r="E2115" s="100">
        <v>0</v>
      </c>
      <c r="F2115" s="100">
        <v>0</v>
      </c>
      <c r="G2115" s="100" t="s">
        <v>1934</v>
      </c>
    </row>
    <row r="2116" spans="2:7">
      <c r="B2116" s="105" t="s">
        <v>2178</v>
      </c>
      <c r="C2116" s="100" t="s">
        <v>1933</v>
      </c>
      <c r="D2116" s="100">
        <v>99</v>
      </c>
      <c r="E2116" s="100">
        <v>0</v>
      </c>
      <c r="F2116" s="100">
        <v>0</v>
      </c>
      <c r="G2116" s="100" t="s">
        <v>1934</v>
      </c>
    </row>
    <row r="2117" spans="2:7">
      <c r="B2117" s="105" t="s">
        <v>2178</v>
      </c>
      <c r="C2117" s="100" t="s">
        <v>1933</v>
      </c>
      <c r="D2117" s="100">
        <v>99</v>
      </c>
      <c r="E2117" s="100">
        <v>999</v>
      </c>
      <c r="F2117" s="100">
        <v>0</v>
      </c>
      <c r="G2117" s="100" t="s">
        <v>1934</v>
      </c>
    </row>
    <row r="2118" spans="2:7">
      <c r="B2118" s="105" t="s">
        <v>2178</v>
      </c>
      <c r="C2118" s="100" t="s">
        <v>1933</v>
      </c>
      <c r="D2118" s="100">
        <v>99</v>
      </c>
      <c r="E2118" s="100">
        <v>999</v>
      </c>
      <c r="F2118" s="100">
        <v>9999</v>
      </c>
      <c r="G2118" s="100" t="s">
        <v>1934</v>
      </c>
    </row>
  </sheetData>
  <sheetProtection algorithmName="SHA-512" hashValue="AZaLCFJq/x7WYFcXRyMeripFZRrM9Uojf4sooVeu+XRxhwj8nfxTtf77LLqELTmhec0Czq/VbxYf/79PjvmByg==" saltValue="7ucqf+ytCozJvGbq3BzyYw==" spinCount="100000" sheet="1" autoFilter="0"/>
  <autoFilter ref="B9:G2118" xr:uid="{00000000-0009-0000-0000-000004000000}"/>
  <mergeCells count="11">
    <mergeCell ref="C8:G8"/>
    <mergeCell ref="C2:D2"/>
    <mergeCell ref="E2:F2"/>
    <mergeCell ref="C3:D3"/>
    <mergeCell ref="C4:D4"/>
    <mergeCell ref="C5:D5"/>
    <mergeCell ref="C6:D6"/>
    <mergeCell ref="E3:F3"/>
    <mergeCell ref="E4:F4"/>
    <mergeCell ref="E5:F5"/>
    <mergeCell ref="E6:F6"/>
  </mergeCells>
  <phoneticPr fontId="58"/>
  <pageMargins left="0.70866141732283472" right="0.70866141732283472" top="0.74803149606299213" bottom="0.74803149606299213" header="0.31496062992125984" footer="0.31496062992125984"/>
  <pageSetup paperSize="9" scale="61"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tabColor rgb="FFFF0000"/>
  </sheetPr>
  <dimension ref="A1:BQ36"/>
  <sheetViews>
    <sheetView showZeros="0" view="pageBreakPreview" zoomScaleNormal="70" zoomScaleSheetLayoutView="100" workbookViewId="0">
      <selection activeCell="AZ1" sqref="AZ1:BU1048576"/>
    </sheetView>
  </sheetViews>
  <sheetFormatPr defaultColWidth="8.88671875" defaultRowHeight="13.2"/>
  <cols>
    <col min="1" max="1" width="1.6640625" customWidth="1"/>
    <col min="2" max="4" width="2.77734375" customWidth="1"/>
    <col min="5" max="8" width="4.33203125" customWidth="1"/>
    <col min="9" max="10" width="4.77734375" customWidth="1"/>
    <col min="11" max="11" width="3.44140625" customWidth="1"/>
    <col min="15" max="15" width="13.77734375" customWidth="1"/>
    <col min="16" max="16" width="3.44140625" customWidth="1"/>
    <col min="17" max="17" width="3" customWidth="1"/>
    <col min="18" max="23" width="3.44140625" hidden="1" customWidth="1"/>
    <col min="24" max="24" width="3.44140625" customWidth="1"/>
    <col min="25" max="25" width="5.21875" customWidth="1"/>
    <col min="27" max="49" width="8.88671875" customWidth="1"/>
    <col min="50" max="50" width="9" customWidth="1"/>
    <col min="51" max="51" width="8.88671875" customWidth="1"/>
    <col min="52" max="52" width="0" hidden="1" customWidth="1"/>
    <col min="53" max="53" width="1.6640625" hidden="1" customWidth="1"/>
    <col min="54" max="56" width="2.77734375" hidden="1" customWidth="1"/>
    <col min="57" max="60" width="4.33203125" hidden="1" customWidth="1"/>
    <col min="61" max="62" width="4.77734375" hidden="1" customWidth="1"/>
    <col min="63" max="63" width="3.44140625" hidden="1" customWidth="1"/>
    <col min="64" max="66" width="0" hidden="1" customWidth="1"/>
    <col min="67" max="67" width="13.77734375" hidden="1" customWidth="1"/>
    <col min="68" max="68" width="3.44140625" hidden="1" customWidth="1"/>
    <col min="69" max="69" width="3" hidden="1" customWidth="1"/>
    <col min="70" max="73" width="0" hidden="1" customWidth="1"/>
  </cols>
  <sheetData>
    <row r="1" spans="1:69">
      <c r="A1" s="1"/>
      <c r="B1" s="1" t="s">
        <v>2208</v>
      </c>
      <c r="C1" s="1"/>
      <c r="D1" s="1"/>
      <c r="E1" s="1"/>
      <c r="F1" s="1"/>
      <c r="G1" s="1"/>
      <c r="H1" s="1"/>
      <c r="I1" s="1"/>
      <c r="J1" s="1"/>
      <c r="K1" s="1"/>
      <c r="L1" s="1"/>
      <c r="M1" s="1"/>
      <c r="N1" s="1"/>
      <c r="O1" s="1"/>
      <c r="P1" s="1"/>
      <c r="Q1" s="1"/>
      <c r="BA1" s="1"/>
      <c r="BB1" s="1" t="s">
        <v>2208</v>
      </c>
      <c r="BC1" s="1"/>
      <c r="BD1" s="1"/>
      <c r="BE1" s="1"/>
      <c r="BF1" s="1"/>
      <c r="BG1" s="1"/>
      <c r="BH1" s="1"/>
      <c r="BI1" s="1"/>
      <c r="BJ1" s="1"/>
      <c r="BK1" s="1"/>
      <c r="BL1" s="1"/>
      <c r="BM1" s="1"/>
      <c r="BN1" s="1"/>
      <c r="BO1" s="1"/>
      <c r="BP1" s="1"/>
      <c r="BQ1" s="1"/>
    </row>
    <row r="2" spans="1:69" ht="4.8" customHeight="1">
      <c r="A2" s="1"/>
      <c r="B2" s="1"/>
      <c r="C2" s="1"/>
      <c r="D2" s="1"/>
      <c r="E2" s="1"/>
      <c r="F2" s="1"/>
      <c r="G2" s="1"/>
      <c r="H2" s="1"/>
      <c r="I2" s="1"/>
      <c r="J2" s="1"/>
      <c r="K2" s="1"/>
      <c r="L2" s="1"/>
      <c r="M2" s="1"/>
      <c r="N2" s="1"/>
      <c r="O2" s="1"/>
      <c r="P2" s="1"/>
      <c r="Q2" s="1"/>
      <c r="BA2" s="1"/>
      <c r="BB2" s="1"/>
      <c r="BC2" s="1"/>
      <c r="BD2" s="1"/>
      <c r="BE2" s="1"/>
      <c r="BF2" s="1"/>
      <c r="BG2" s="1"/>
      <c r="BH2" s="1"/>
      <c r="BI2" s="1"/>
      <c r="BJ2" s="1"/>
      <c r="BK2" s="1"/>
      <c r="BL2" s="1"/>
      <c r="BM2" s="1"/>
      <c r="BN2" s="1"/>
      <c r="BO2" s="1"/>
      <c r="BP2" s="1"/>
      <c r="BQ2" s="1"/>
    </row>
    <row r="3" spans="1:69" ht="25.8">
      <c r="A3" s="1"/>
      <c r="B3" s="623" t="s">
        <v>2209</v>
      </c>
      <c r="C3" s="623"/>
      <c r="D3" s="623"/>
      <c r="E3" s="623"/>
      <c r="F3" s="623"/>
      <c r="G3" s="623"/>
      <c r="H3" s="623"/>
      <c r="I3" s="623"/>
      <c r="J3" s="623"/>
      <c r="K3" s="623"/>
      <c r="L3" s="623"/>
      <c r="M3" s="623"/>
      <c r="N3" s="623"/>
      <c r="O3" s="623"/>
      <c r="P3" s="1"/>
      <c r="Q3" s="1"/>
      <c r="BA3" s="1"/>
      <c r="BB3" s="623" t="s">
        <v>2209</v>
      </c>
      <c r="BC3" s="623"/>
      <c r="BD3" s="623"/>
      <c r="BE3" s="623"/>
      <c r="BF3" s="623"/>
      <c r="BG3" s="623"/>
      <c r="BH3" s="623"/>
      <c r="BI3" s="623"/>
      <c r="BJ3" s="623"/>
      <c r="BK3" s="623"/>
      <c r="BL3" s="623"/>
      <c r="BM3" s="623"/>
      <c r="BN3" s="623"/>
      <c r="BO3" s="623"/>
      <c r="BP3" s="1"/>
      <c r="BQ3" s="1"/>
    </row>
    <row r="4" spans="1:69" ht="30" customHeight="1">
      <c r="A4" s="1"/>
      <c r="B4" s="623"/>
      <c r="C4" s="623"/>
      <c r="D4" s="623"/>
      <c r="E4" s="623"/>
      <c r="F4" s="623"/>
      <c r="G4" s="623"/>
      <c r="H4" s="623"/>
      <c r="I4" s="623"/>
      <c r="J4" s="623"/>
      <c r="K4" s="623"/>
      <c r="L4" s="623"/>
      <c r="M4" s="623"/>
      <c r="N4" s="623"/>
      <c r="O4" s="623"/>
      <c r="P4" s="1"/>
      <c r="Q4" s="1"/>
      <c r="BA4" s="1"/>
      <c r="BB4" s="623" t="s">
        <v>2408</v>
      </c>
      <c r="BC4" s="623"/>
      <c r="BD4" s="623"/>
      <c r="BE4" s="623"/>
      <c r="BF4" s="623"/>
      <c r="BG4" s="623"/>
      <c r="BH4" s="623"/>
      <c r="BI4" s="623"/>
      <c r="BJ4" s="623"/>
      <c r="BK4" s="623"/>
      <c r="BL4" s="623"/>
      <c r="BM4" s="623"/>
      <c r="BN4" s="623"/>
      <c r="BO4" s="623"/>
      <c r="BP4" s="1"/>
      <c r="BQ4" s="1"/>
    </row>
    <row r="5" spans="1:69" ht="4.8" customHeight="1">
      <c r="A5" s="1"/>
      <c r="B5" s="1"/>
      <c r="C5" s="1"/>
      <c r="D5" s="1"/>
      <c r="E5" s="1"/>
      <c r="F5" s="1"/>
      <c r="G5" s="1"/>
      <c r="H5" s="1"/>
      <c r="I5" s="1"/>
      <c r="J5" s="1"/>
      <c r="K5" s="1"/>
      <c r="L5" s="1"/>
      <c r="M5" s="1"/>
      <c r="N5" s="1"/>
      <c r="O5" s="1"/>
      <c r="P5" s="1"/>
      <c r="Q5" s="1"/>
      <c r="BA5" s="1"/>
      <c r="BB5" s="1"/>
      <c r="BC5" s="1"/>
      <c r="BD5" s="1"/>
      <c r="BE5" s="1"/>
      <c r="BF5" s="1"/>
      <c r="BG5" s="1"/>
      <c r="BH5" s="1"/>
      <c r="BI5" s="1"/>
      <c r="BJ5" s="1"/>
      <c r="BK5" s="1"/>
      <c r="BL5" s="1"/>
      <c r="BM5" s="1"/>
      <c r="BN5" s="1"/>
      <c r="BO5" s="1"/>
      <c r="BP5" s="1"/>
      <c r="BQ5" s="1"/>
    </row>
    <row r="6" spans="1:69" ht="16.5" customHeight="1">
      <c r="A6" s="1"/>
      <c r="B6" s="10" t="s">
        <v>2210</v>
      </c>
      <c r="C6" s="1"/>
      <c r="D6" s="1"/>
      <c r="E6" s="1"/>
      <c r="F6" s="1"/>
      <c r="G6" s="1"/>
      <c r="H6" s="1"/>
      <c r="I6" s="1"/>
      <c r="J6" s="1"/>
      <c r="K6" s="1"/>
      <c r="L6" s="1"/>
      <c r="M6" s="1"/>
      <c r="N6" s="1"/>
      <c r="O6" s="1"/>
      <c r="P6" s="1"/>
      <c r="Q6" s="1"/>
      <c r="BA6" s="1"/>
      <c r="BB6" s="10" t="s">
        <v>2210</v>
      </c>
      <c r="BC6" s="1"/>
      <c r="BD6" s="1"/>
      <c r="BE6" s="1"/>
      <c r="BF6" s="1"/>
      <c r="BG6" s="1"/>
      <c r="BH6" s="1"/>
      <c r="BI6" s="1"/>
      <c r="BJ6" s="1"/>
      <c r="BK6" s="1"/>
      <c r="BL6" s="1"/>
      <c r="BM6" s="1"/>
      <c r="BN6" s="1"/>
      <c r="BO6" s="1"/>
      <c r="BP6" s="1"/>
      <c r="BQ6" s="1"/>
    </row>
    <row r="7" spans="1:69" ht="16.5" customHeight="1">
      <c r="A7" s="1"/>
      <c r="B7" s="10" t="s">
        <v>2211</v>
      </c>
      <c r="C7" s="1"/>
      <c r="D7" s="1"/>
      <c r="E7" s="1"/>
      <c r="F7" s="1"/>
      <c r="G7" s="1"/>
      <c r="H7" s="1"/>
      <c r="I7" s="1"/>
      <c r="J7" s="1"/>
      <c r="K7" s="1"/>
      <c r="L7" s="1"/>
      <c r="M7" s="1"/>
      <c r="N7" s="1"/>
      <c r="O7" s="1"/>
      <c r="P7" s="1"/>
      <c r="Q7" s="1"/>
      <c r="BA7" s="1"/>
      <c r="BB7" s="10" t="s">
        <v>2211</v>
      </c>
      <c r="BC7" s="1"/>
      <c r="BD7" s="1"/>
      <c r="BE7" s="1"/>
      <c r="BF7" s="1"/>
      <c r="BG7" s="1"/>
      <c r="BH7" s="1"/>
      <c r="BI7" s="1"/>
      <c r="BJ7" s="1"/>
      <c r="BK7" s="1"/>
      <c r="BL7" s="1"/>
      <c r="BM7" s="1"/>
      <c r="BN7" s="1"/>
      <c r="BO7" s="1"/>
      <c r="BP7" s="1"/>
      <c r="BQ7" s="1"/>
    </row>
    <row r="8" spans="1:69" ht="4.2" customHeight="1">
      <c r="A8" s="1"/>
      <c r="B8" s="1"/>
      <c r="C8" s="1"/>
      <c r="D8" s="1"/>
      <c r="E8" s="1"/>
      <c r="F8" s="1"/>
      <c r="G8" s="1"/>
      <c r="H8" s="1"/>
      <c r="I8" s="1"/>
      <c r="J8" s="1"/>
      <c r="K8" s="1"/>
      <c r="L8" s="1"/>
      <c r="M8" s="1"/>
      <c r="N8" s="1"/>
      <c r="O8" s="1"/>
      <c r="P8" s="1"/>
      <c r="Q8" s="1"/>
      <c r="BA8" s="1"/>
      <c r="BB8" s="1"/>
      <c r="BC8" s="1"/>
      <c r="BD8" s="1"/>
      <c r="BE8" s="1"/>
      <c r="BF8" s="1"/>
      <c r="BG8" s="1"/>
      <c r="BH8" s="1"/>
      <c r="BI8" s="1"/>
      <c r="BJ8" s="1"/>
      <c r="BK8" s="1"/>
      <c r="BL8" s="1"/>
      <c r="BM8" s="1"/>
      <c r="BN8" s="1"/>
      <c r="BO8" s="1"/>
      <c r="BP8" s="1"/>
      <c r="BQ8" s="1"/>
    </row>
    <row r="9" spans="1:69" ht="124.05" customHeight="1">
      <c r="A9" s="1"/>
      <c r="B9" s="624" t="s">
        <v>2679</v>
      </c>
      <c r="C9" s="624"/>
      <c r="D9" s="624"/>
      <c r="E9" s="624"/>
      <c r="F9" s="624"/>
      <c r="G9" s="624"/>
      <c r="H9" s="624"/>
      <c r="I9" s="624"/>
      <c r="J9" s="624"/>
      <c r="K9" s="624"/>
      <c r="L9" s="624"/>
      <c r="M9" s="624"/>
      <c r="N9" s="624"/>
      <c r="O9" s="624"/>
      <c r="P9" s="1"/>
      <c r="Q9" s="1"/>
      <c r="BA9" s="1"/>
      <c r="BB9" s="624" t="s">
        <v>2642</v>
      </c>
      <c r="BC9" s="624"/>
      <c r="BD9" s="624"/>
      <c r="BE9" s="624"/>
      <c r="BF9" s="624"/>
      <c r="BG9" s="624"/>
      <c r="BH9" s="624"/>
      <c r="BI9" s="624"/>
      <c r="BJ9" s="624"/>
      <c r="BK9" s="624"/>
      <c r="BL9" s="624"/>
      <c r="BM9" s="624"/>
      <c r="BN9" s="624"/>
      <c r="BO9" s="624"/>
      <c r="BP9" s="1"/>
      <c r="BQ9" s="1"/>
    </row>
    <row r="10" spans="1:69" ht="52.2" customHeight="1">
      <c r="A10" s="1"/>
      <c r="B10" s="624" t="s">
        <v>2626</v>
      </c>
      <c r="C10" s="624"/>
      <c r="D10" s="624"/>
      <c r="E10" s="624"/>
      <c r="F10" s="624"/>
      <c r="G10" s="624"/>
      <c r="H10" s="624"/>
      <c r="I10" s="624"/>
      <c r="J10" s="624"/>
      <c r="K10" s="624"/>
      <c r="L10" s="624"/>
      <c r="M10" s="624"/>
      <c r="N10" s="624"/>
      <c r="O10" s="624"/>
      <c r="P10" s="1"/>
      <c r="Q10" s="1"/>
      <c r="BA10" s="1"/>
      <c r="BB10" s="624" t="s">
        <v>2519</v>
      </c>
      <c r="BC10" s="624"/>
      <c r="BD10" s="624"/>
      <c r="BE10" s="624"/>
      <c r="BF10" s="624"/>
      <c r="BG10" s="624"/>
      <c r="BH10" s="624"/>
      <c r="BI10" s="624"/>
      <c r="BJ10" s="624"/>
      <c r="BK10" s="624"/>
      <c r="BL10" s="624"/>
      <c r="BM10" s="624"/>
      <c r="BN10" s="624"/>
      <c r="BO10" s="624"/>
      <c r="BP10" s="1"/>
      <c r="BQ10" s="1"/>
    </row>
    <row r="11" spans="1:69" ht="31.95" customHeight="1">
      <c r="A11" s="1"/>
      <c r="B11" s="625" t="s">
        <v>2212</v>
      </c>
      <c r="C11" s="625"/>
      <c r="D11" s="625"/>
      <c r="E11" s="625"/>
      <c r="F11" s="625"/>
      <c r="G11" s="625"/>
      <c r="H11" s="625"/>
      <c r="I11" s="625"/>
      <c r="J11" s="625"/>
      <c r="K11" s="625"/>
      <c r="L11" s="625"/>
      <c r="M11" s="625"/>
      <c r="N11" s="625"/>
      <c r="O11" s="625"/>
      <c r="P11" s="1"/>
      <c r="Q11" s="1"/>
      <c r="BA11" s="1"/>
      <c r="BB11" s="625" t="s">
        <v>2212</v>
      </c>
      <c r="BC11" s="625"/>
      <c r="BD11" s="625"/>
      <c r="BE11" s="625"/>
      <c r="BF11" s="625"/>
      <c r="BG11" s="625"/>
      <c r="BH11" s="625"/>
      <c r="BI11" s="625"/>
      <c r="BJ11" s="625"/>
      <c r="BK11" s="625"/>
      <c r="BL11" s="625"/>
      <c r="BM11" s="625"/>
      <c r="BN11" s="625"/>
      <c r="BO11" s="625"/>
      <c r="BP11" s="1"/>
      <c r="BQ11" s="1"/>
    </row>
    <row r="12" spans="1:69" ht="13.2" customHeight="1">
      <c r="A12" s="1"/>
      <c r="C12" s="600" t="s">
        <v>2213</v>
      </c>
      <c r="D12" s="600"/>
      <c r="E12" s="600"/>
      <c r="F12" s="600"/>
      <c r="G12" s="600"/>
      <c r="H12" s="600"/>
      <c r="I12" s="600"/>
      <c r="J12" s="600"/>
      <c r="K12" s="600"/>
      <c r="L12" s="600"/>
      <c r="M12" s="600"/>
      <c r="N12" s="600"/>
      <c r="O12" s="600"/>
      <c r="P12" s="1"/>
      <c r="BA12" s="1"/>
      <c r="BC12" s="600" t="s">
        <v>2213</v>
      </c>
      <c r="BD12" s="600"/>
      <c r="BE12" s="600"/>
      <c r="BF12" s="600"/>
      <c r="BG12" s="600"/>
      <c r="BH12" s="600"/>
      <c r="BI12" s="600"/>
      <c r="BJ12" s="600"/>
      <c r="BK12" s="600"/>
      <c r="BL12" s="600"/>
      <c r="BM12" s="600"/>
      <c r="BN12" s="600"/>
      <c r="BO12" s="600"/>
      <c r="BP12" s="1"/>
    </row>
    <row r="13" spans="1:69" ht="13.2" customHeight="1">
      <c r="A13" s="1"/>
      <c r="C13" s="1"/>
      <c r="D13" s="1" t="s">
        <v>2214</v>
      </c>
      <c r="E13" s="1"/>
      <c r="F13" s="1"/>
      <c r="G13" s="1"/>
      <c r="H13" s="1"/>
      <c r="I13" s="1"/>
      <c r="J13" s="1"/>
      <c r="K13" s="1"/>
      <c r="L13" s="1"/>
      <c r="M13" s="1"/>
      <c r="N13" s="1"/>
      <c r="O13" s="1"/>
      <c r="P13" s="1"/>
      <c r="BA13" s="1"/>
      <c r="BC13" s="1"/>
      <c r="BD13" s="1" t="s">
        <v>2214</v>
      </c>
      <c r="BE13" s="1"/>
      <c r="BF13" s="1"/>
      <c r="BG13" s="1"/>
      <c r="BH13" s="1"/>
      <c r="BI13" s="1"/>
      <c r="BJ13" s="1"/>
      <c r="BK13" s="1"/>
      <c r="BL13" s="1"/>
      <c r="BM13" s="1"/>
      <c r="BN13" s="1"/>
      <c r="BO13" s="1"/>
      <c r="BP13" s="1"/>
    </row>
    <row r="14" spans="1:69" ht="13.2" customHeight="1">
      <c r="A14" s="1"/>
      <c r="C14" s="1"/>
      <c r="D14" s="1" t="s">
        <v>2398</v>
      </c>
      <c r="E14" s="1"/>
      <c r="F14" s="1"/>
      <c r="G14" s="1"/>
      <c r="H14" s="1"/>
      <c r="I14" s="1"/>
      <c r="J14" s="1"/>
      <c r="K14" s="1"/>
      <c r="L14" s="1"/>
      <c r="M14" s="1"/>
      <c r="N14" s="1"/>
      <c r="O14" s="1"/>
      <c r="P14" s="1"/>
      <c r="BA14" s="1"/>
      <c r="BC14" s="1"/>
      <c r="BD14" s="1" t="s">
        <v>2398</v>
      </c>
      <c r="BE14" s="1"/>
      <c r="BF14" s="1"/>
      <c r="BG14" s="1"/>
      <c r="BH14" s="1"/>
      <c r="BI14" s="1"/>
      <c r="BJ14" s="1"/>
      <c r="BK14" s="1"/>
      <c r="BL14" s="1"/>
      <c r="BM14" s="1"/>
      <c r="BN14" s="1"/>
      <c r="BO14" s="1"/>
      <c r="BP14" s="1"/>
    </row>
    <row r="15" spans="1:69" ht="13.2" customHeight="1">
      <c r="A15" s="1"/>
      <c r="C15" s="1"/>
      <c r="D15" s="1" t="s">
        <v>2215</v>
      </c>
      <c r="E15" s="1"/>
      <c r="F15" s="1"/>
      <c r="G15" s="1"/>
      <c r="H15" s="1"/>
      <c r="I15" s="1"/>
      <c r="J15" s="1"/>
      <c r="K15" s="1"/>
      <c r="L15" s="1"/>
      <c r="M15" s="1"/>
      <c r="N15" s="1"/>
      <c r="O15" s="1"/>
      <c r="P15" s="1"/>
      <c r="BA15" s="1"/>
      <c r="BC15" s="1"/>
      <c r="BD15" s="1" t="s">
        <v>2215</v>
      </c>
      <c r="BE15" s="1"/>
      <c r="BF15" s="1"/>
      <c r="BG15" s="1"/>
      <c r="BH15" s="1"/>
      <c r="BI15" s="1"/>
      <c r="BJ15" s="1"/>
      <c r="BK15" s="1"/>
      <c r="BL15" s="1"/>
      <c r="BM15" s="1"/>
      <c r="BN15" s="1"/>
      <c r="BO15" s="1"/>
      <c r="BP15" s="1"/>
    </row>
    <row r="16" spans="1:69" ht="13.2" customHeight="1">
      <c r="A16" s="1"/>
      <c r="C16" s="1"/>
      <c r="D16" s="1" t="s">
        <v>2216</v>
      </c>
      <c r="E16" s="1"/>
      <c r="F16" s="1"/>
      <c r="G16" s="1"/>
      <c r="H16" s="1"/>
      <c r="I16" s="1"/>
      <c r="J16" s="1"/>
      <c r="K16" s="1"/>
      <c r="L16" s="1"/>
      <c r="M16" s="1"/>
      <c r="N16" s="1"/>
      <c r="O16" s="1"/>
      <c r="P16" s="1"/>
      <c r="BA16" s="1"/>
      <c r="BC16" s="1"/>
      <c r="BD16" s="1" t="s">
        <v>2216</v>
      </c>
      <c r="BE16" s="1"/>
      <c r="BF16" s="1"/>
      <c r="BG16" s="1"/>
      <c r="BH16" s="1"/>
      <c r="BI16" s="1"/>
      <c r="BJ16" s="1"/>
      <c r="BK16" s="1"/>
      <c r="BL16" s="1"/>
      <c r="BM16" s="1"/>
      <c r="BN16" s="1"/>
      <c r="BO16" s="1"/>
      <c r="BP16" s="1"/>
    </row>
    <row r="17" spans="1:69" ht="13.2" customHeight="1">
      <c r="A17" s="1"/>
      <c r="C17" s="1"/>
      <c r="D17" s="1" t="s">
        <v>2217</v>
      </c>
      <c r="E17" s="1"/>
      <c r="F17" s="1"/>
      <c r="G17" s="1"/>
      <c r="H17" s="1"/>
      <c r="I17" s="1"/>
      <c r="J17" s="1"/>
      <c r="K17" s="1"/>
      <c r="L17" s="1"/>
      <c r="M17" s="1"/>
      <c r="N17" s="1"/>
      <c r="O17" s="1"/>
      <c r="P17" s="1"/>
      <c r="BA17" s="1"/>
      <c r="BC17" s="1"/>
      <c r="BD17" s="1" t="s">
        <v>2217</v>
      </c>
      <c r="BE17" s="1"/>
      <c r="BF17" s="1"/>
      <c r="BG17" s="1"/>
      <c r="BH17" s="1"/>
      <c r="BI17" s="1"/>
      <c r="BJ17" s="1"/>
      <c r="BK17" s="1"/>
      <c r="BL17" s="1"/>
      <c r="BM17" s="1"/>
      <c r="BN17" s="1"/>
      <c r="BO17" s="1"/>
      <c r="BP17" s="1"/>
    </row>
    <row r="18" spans="1:69" ht="6.6" customHeight="1">
      <c r="A18" s="1"/>
      <c r="B18" s="1"/>
      <c r="C18" s="1"/>
      <c r="D18" s="1"/>
      <c r="E18" s="1"/>
      <c r="F18" s="1"/>
      <c r="G18" s="1"/>
      <c r="H18" s="1"/>
      <c r="I18" s="1"/>
      <c r="J18" s="1"/>
      <c r="K18" s="1"/>
      <c r="L18" s="1"/>
      <c r="M18" s="1"/>
      <c r="N18" s="1"/>
      <c r="O18" s="1"/>
      <c r="P18" s="1"/>
      <c r="Q18" s="1"/>
      <c r="BA18" s="1"/>
      <c r="BB18" s="1"/>
      <c r="BC18" s="1"/>
      <c r="BD18" s="1"/>
      <c r="BE18" s="1"/>
      <c r="BF18" s="1"/>
      <c r="BG18" s="1"/>
      <c r="BH18" s="1"/>
      <c r="BI18" s="1"/>
      <c r="BJ18" s="1"/>
      <c r="BK18" s="1"/>
      <c r="BL18" s="1"/>
      <c r="BM18" s="1"/>
      <c r="BN18" s="1"/>
      <c r="BO18" s="1"/>
      <c r="BP18" s="1"/>
      <c r="BQ18" s="1"/>
    </row>
    <row r="19" spans="1:69" ht="45" customHeight="1">
      <c r="A19" s="1"/>
      <c r="B19" s="619" t="s">
        <v>2206</v>
      </c>
      <c r="C19" s="619"/>
      <c r="D19" s="619"/>
      <c r="E19" s="619"/>
      <c r="F19" s="619"/>
      <c r="G19" s="619"/>
      <c r="H19" s="619"/>
      <c r="I19" s="619"/>
      <c r="J19" s="619"/>
      <c r="K19" s="619"/>
      <c r="L19" s="619"/>
      <c r="M19" s="619"/>
      <c r="N19" s="619"/>
      <c r="O19" s="619"/>
      <c r="P19" s="5"/>
      <c r="Q19" s="1"/>
      <c r="BA19" s="1"/>
      <c r="BB19" s="619" t="s">
        <v>2206</v>
      </c>
      <c r="BC19" s="619"/>
      <c r="BD19" s="619"/>
      <c r="BE19" s="619"/>
      <c r="BF19" s="619"/>
      <c r="BG19" s="619"/>
      <c r="BH19" s="619"/>
      <c r="BI19" s="619"/>
      <c r="BJ19" s="619"/>
      <c r="BK19" s="619"/>
      <c r="BL19" s="619"/>
      <c r="BM19" s="619"/>
      <c r="BN19" s="619"/>
      <c r="BO19" s="619"/>
      <c r="BP19" s="619"/>
      <c r="BQ19" s="1"/>
    </row>
    <row r="20" spans="1:69" ht="10.199999999999999" customHeight="1">
      <c r="A20" s="1"/>
      <c r="B20" s="465"/>
      <c r="C20" s="465"/>
      <c r="D20" s="465"/>
      <c r="E20" s="465"/>
      <c r="F20" s="465"/>
      <c r="G20" s="465"/>
      <c r="H20" s="465"/>
      <c r="I20" s="465"/>
      <c r="J20" s="465"/>
      <c r="K20" s="465"/>
      <c r="L20" s="465"/>
      <c r="M20" s="465"/>
      <c r="N20" s="465"/>
      <c r="O20" s="465"/>
      <c r="P20" s="465"/>
      <c r="Q20" s="97"/>
      <c r="S20" s="53"/>
      <c r="BA20" s="1"/>
      <c r="BB20" s="465"/>
      <c r="BC20" s="465"/>
      <c r="BD20" s="465"/>
      <c r="BE20" s="465"/>
      <c r="BF20" s="465"/>
      <c r="BG20" s="465"/>
      <c r="BH20" s="465"/>
      <c r="BI20" s="465"/>
      <c r="BJ20" s="465"/>
      <c r="BK20" s="465"/>
      <c r="BL20" s="465"/>
      <c r="BM20" s="465"/>
      <c r="BN20" s="465"/>
      <c r="BO20" s="465"/>
      <c r="BP20" s="465"/>
      <c r="BQ20" s="97"/>
    </row>
    <row r="21" spans="1:69" ht="62.4" hidden="1" customHeight="1">
      <c r="A21" s="1"/>
      <c r="B21" s="622"/>
      <c r="C21" s="622"/>
      <c r="D21" s="622"/>
      <c r="E21" s="622"/>
      <c r="F21" s="622"/>
      <c r="G21" s="622"/>
      <c r="H21" s="622"/>
      <c r="I21" s="622"/>
      <c r="J21" s="622"/>
      <c r="K21" s="622"/>
      <c r="L21" s="622"/>
      <c r="M21" s="622"/>
      <c r="N21" s="622"/>
      <c r="O21" s="622"/>
      <c r="P21" s="622"/>
      <c r="Q21" s="97"/>
      <c r="S21" s="53"/>
      <c r="BA21" s="1"/>
      <c r="BB21" s="622"/>
      <c r="BC21" s="622"/>
      <c r="BD21" s="622"/>
      <c r="BE21" s="622"/>
      <c r="BF21" s="622"/>
      <c r="BG21" s="622"/>
      <c r="BH21" s="622"/>
      <c r="BI21" s="622"/>
      <c r="BJ21" s="622"/>
      <c r="BK21" s="622"/>
      <c r="BL21" s="622"/>
      <c r="BM21" s="622"/>
      <c r="BN21" s="622"/>
      <c r="BO21" s="622"/>
      <c r="BP21" s="622"/>
      <c r="BQ21" s="97"/>
    </row>
    <row r="22" spans="1:69" ht="40.5" hidden="1" customHeight="1">
      <c r="A22" s="1"/>
      <c r="B22" s="622"/>
      <c r="C22" s="622"/>
      <c r="D22" s="622"/>
      <c r="E22" s="622"/>
      <c r="F22" s="622"/>
      <c r="G22" s="622"/>
      <c r="H22" s="622"/>
      <c r="I22" s="622"/>
      <c r="J22" s="622"/>
      <c r="K22" s="622"/>
      <c r="L22" s="622"/>
      <c r="M22" s="622"/>
      <c r="N22" s="622"/>
      <c r="O22" s="622"/>
      <c r="P22" s="622"/>
      <c r="Q22" s="97"/>
      <c r="S22" s="53"/>
      <c r="BA22" s="1"/>
      <c r="BB22" s="622"/>
      <c r="BC22" s="622"/>
      <c r="BD22" s="622"/>
      <c r="BE22" s="622"/>
      <c r="BF22" s="622"/>
      <c r="BG22" s="622"/>
      <c r="BH22" s="622"/>
      <c r="BI22" s="622"/>
      <c r="BJ22" s="622"/>
      <c r="BK22" s="622"/>
      <c r="BL22" s="622"/>
      <c r="BM22" s="622"/>
      <c r="BN22" s="622"/>
      <c r="BO22" s="622"/>
      <c r="BP22" s="622"/>
      <c r="BQ22" s="97"/>
    </row>
    <row r="23" spans="1:69" ht="10.199999999999999" hidden="1" customHeight="1">
      <c r="A23" s="1"/>
      <c r="B23" s="465"/>
      <c r="C23" s="465"/>
      <c r="D23" s="465"/>
      <c r="E23" s="465"/>
      <c r="F23" s="465"/>
      <c r="G23" s="465"/>
      <c r="H23" s="465"/>
      <c r="I23" s="465"/>
      <c r="J23" s="465"/>
      <c r="K23" s="465"/>
      <c r="L23" s="465"/>
      <c r="M23" s="465"/>
      <c r="N23" s="465"/>
      <c r="O23" s="465"/>
      <c r="P23" s="465"/>
      <c r="Q23" s="97"/>
      <c r="S23" s="53"/>
      <c r="BA23" s="1"/>
      <c r="BB23" s="465"/>
      <c r="BC23" s="465"/>
      <c r="BD23" s="465"/>
      <c r="BE23" s="465"/>
      <c r="BF23" s="465"/>
      <c r="BG23" s="465"/>
      <c r="BH23" s="465"/>
      <c r="BI23" s="465"/>
      <c r="BJ23" s="465"/>
      <c r="BK23" s="465"/>
      <c r="BL23" s="465"/>
      <c r="BM23" s="465"/>
      <c r="BN23" s="465"/>
      <c r="BO23" s="465"/>
      <c r="BP23" s="465"/>
      <c r="BQ23" s="97"/>
    </row>
    <row r="24" spans="1:69" ht="18.600000000000001" hidden="1" customHeight="1">
      <c r="A24" s="1"/>
      <c r="B24" s="622"/>
      <c r="C24" s="622"/>
      <c r="D24" s="622"/>
      <c r="E24" s="622"/>
      <c r="F24" s="622"/>
      <c r="G24" s="622"/>
      <c r="H24" s="622"/>
      <c r="I24" s="622"/>
      <c r="J24" s="622"/>
      <c r="K24" s="622"/>
      <c r="L24" s="622"/>
      <c r="M24" s="622"/>
      <c r="N24" s="622"/>
      <c r="O24" s="622"/>
      <c r="P24" s="622"/>
      <c r="Q24" s="97"/>
      <c r="S24" s="53"/>
      <c r="BA24" s="1"/>
      <c r="BB24" s="622"/>
      <c r="BC24" s="622"/>
      <c r="BD24" s="622"/>
      <c r="BE24" s="622"/>
      <c r="BF24" s="622"/>
      <c r="BG24" s="622"/>
      <c r="BH24" s="622"/>
      <c r="BI24" s="622"/>
      <c r="BJ24" s="622"/>
      <c r="BK24" s="622"/>
      <c r="BL24" s="622"/>
      <c r="BM24" s="622"/>
      <c r="BN24" s="622"/>
      <c r="BO24" s="622"/>
      <c r="BP24" s="622"/>
      <c r="BQ24" s="97"/>
    </row>
    <row r="25" spans="1:69" ht="10.199999999999999" hidden="1" customHeight="1">
      <c r="A25" s="1"/>
      <c r="B25" s="465"/>
      <c r="C25" s="465"/>
      <c r="D25" s="465"/>
      <c r="E25" s="465"/>
      <c r="F25" s="465"/>
      <c r="G25" s="465"/>
      <c r="H25" s="465"/>
      <c r="I25" s="465"/>
      <c r="J25" s="465"/>
      <c r="K25" s="465"/>
      <c r="L25" s="465"/>
      <c r="M25" s="465"/>
      <c r="N25" s="465"/>
      <c r="O25" s="465"/>
      <c r="P25" s="465"/>
      <c r="Q25" s="97"/>
      <c r="S25" s="53"/>
      <c r="BA25" s="1"/>
      <c r="BB25" s="465"/>
      <c r="BC25" s="465"/>
      <c r="BD25" s="465"/>
      <c r="BE25" s="465"/>
      <c r="BF25" s="465"/>
      <c r="BG25" s="465"/>
      <c r="BH25" s="465"/>
      <c r="BI25" s="465"/>
      <c r="BJ25" s="465"/>
      <c r="BK25" s="465"/>
      <c r="BL25" s="465"/>
      <c r="BM25" s="465"/>
      <c r="BN25" s="465"/>
      <c r="BO25" s="465"/>
      <c r="BP25" s="465"/>
      <c r="BQ25" s="97"/>
    </row>
    <row r="26" spans="1:69" ht="55.5" customHeight="1">
      <c r="A26" s="1"/>
      <c r="B26" s="619" t="s">
        <v>2637</v>
      </c>
      <c r="C26" s="619"/>
      <c r="D26" s="619"/>
      <c r="E26" s="619"/>
      <c r="F26" s="619"/>
      <c r="G26" s="619"/>
      <c r="H26" s="619"/>
      <c r="I26" s="619"/>
      <c r="J26" s="619"/>
      <c r="K26" s="619"/>
      <c r="L26" s="619"/>
      <c r="M26" s="619"/>
      <c r="N26" s="619"/>
      <c r="O26" s="619"/>
      <c r="P26" s="5"/>
      <c r="Q26" s="1"/>
      <c r="BA26" s="1"/>
      <c r="BB26" s="619" t="s">
        <v>2197</v>
      </c>
      <c r="BC26" s="619"/>
      <c r="BD26" s="619"/>
      <c r="BE26" s="619"/>
      <c r="BF26" s="619"/>
      <c r="BG26" s="619"/>
      <c r="BH26" s="619"/>
      <c r="BI26" s="619"/>
      <c r="BJ26" s="619"/>
      <c r="BK26" s="619"/>
      <c r="BL26" s="619"/>
      <c r="BM26" s="619"/>
      <c r="BN26" s="619"/>
      <c r="BO26" s="619"/>
      <c r="BP26" s="619"/>
      <c r="BQ26" s="1"/>
    </row>
    <row r="27" spans="1:69" ht="10.199999999999999" customHeight="1">
      <c r="A27" s="1"/>
      <c r="B27" s="1"/>
      <c r="C27" s="1"/>
      <c r="D27" s="1"/>
      <c r="E27" s="1"/>
      <c r="F27" s="1"/>
      <c r="G27" s="1"/>
      <c r="H27" s="1"/>
      <c r="I27" s="1"/>
      <c r="J27" s="1"/>
      <c r="K27" s="1"/>
      <c r="L27" s="1"/>
      <c r="M27" s="1"/>
      <c r="N27" s="1"/>
      <c r="O27" s="1"/>
      <c r="P27" s="1"/>
      <c r="Q27" s="1"/>
      <c r="BA27" s="1"/>
      <c r="BB27" s="1"/>
      <c r="BC27" s="1"/>
      <c r="BD27" s="1"/>
      <c r="BE27" s="1"/>
      <c r="BF27" s="1"/>
      <c r="BG27" s="1"/>
      <c r="BH27" s="1"/>
      <c r="BI27" s="1"/>
      <c r="BJ27" s="1"/>
      <c r="BK27" s="1"/>
      <c r="BL27" s="1"/>
      <c r="BM27" s="1"/>
      <c r="BN27" s="1"/>
      <c r="BO27" s="1"/>
      <c r="BP27" s="1"/>
      <c r="BQ27" s="1"/>
    </row>
    <row r="28" spans="1:69" ht="31.05" customHeight="1">
      <c r="A28" s="1"/>
      <c r="B28" s="619" t="s">
        <v>2677</v>
      </c>
      <c r="C28" s="619"/>
      <c r="D28" s="619"/>
      <c r="E28" s="619"/>
      <c r="F28" s="619"/>
      <c r="G28" s="619"/>
      <c r="H28" s="619"/>
      <c r="I28" s="619"/>
      <c r="J28" s="619"/>
      <c r="K28" s="619"/>
      <c r="L28" s="619"/>
      <c r="M28" s="619"/>
      <c r="N28" s="619"/>
      <c r="O28" s="619"/>
      <c r="P28" s="5"/>
      <c r="Q28" s="97"/>
      <c r="S28" s="53"/>
      <c r="BA28" s="1"/>
      <c r="BB28" s="619" t="s">
        <v>2198</v>
      </c>
      <c r="BC28" s="619"/>
      <c r="BD28" s="619"/>
      <c r="BE28" s="619"/>
      <c r="BF28" s="619"/>
      <c r="BG28" s="619"/>
      <c r="BH28" s="619"/>
      <c r="BI28" s="619"/>
      <c r="BJ28" s="619"/>
      <c r="BK28" s="619"/>
      <c r="BL28" s="619"/>
      <c r="BM28" s="619"/>
      <c r="BN28" s="619"/>
      <c r="BO28" s="619"/>
      <c r="BP28" s="619"/>
      <c r="BQ28" s="97"/>
    </row>
    <row r="29" spans="1:69" ht="10.199999999999999" customHeight="1">
      <c r="A29" s="1"/>
      <c r="B29" s="1"/>
      <c r="C29" s="1"/>
      <c r="D29" s="1"/>
      <c r="E29" s="1"/>
      <c r="F29" s="1"/>
      <c r="G29" s="1"/>
      <c r="H29" s="1"/>
      <c r="I29" s="1"/>
      <c r="J29" s="1"/>
      <c r="K29" s="1"/>
      <c r="L29" s="1"/>
      <c r="M29" s="1"/>
      <c r="N29" s="1"/>
      <c r="O29" s="1"/>
      <c r="P29" s="1"/>
      <c r="Q29" s="1"/>
      <c r="BA29" s="1"/>
      <c r="BB29" s="1"/>
      <c r="BC29" s="1"/>
      <c r="BD29" s="1"/>
      <c r="BE29" s="1"/>
      <c r="BF29" s="1"/>
      <c r="BG29" s="1"/>
      <c r="BH29" s="1"/>
      <c r="BI29" s="1"/>
      <c r="BJ29" s="1"/>
      <c r="BK29" s="1"/>
      <c r="BL29" s="1"/>
      <c r="BM29" s="1"/>
      <c r="BN29" s="1"/>
      <c r="BO29" s="1"/>
      <c r="BP29" s="1"/>
      <c r="BQ29" s="1"/>
    </row>
    <row r="30" spans="1:69" ht="33" customHeight="1">
      <c r="A30" s="1"/>
      <c r="B30" s="619" t="s">
        <v>2627</v>
      </c>
      <c r="C30" s="619"/>
      <c r="D30" s="619"/>
      <c r="E30" s="619"/>
      <c r="F30" s="619"/>
      <c r="G30" s="619"/>
      <c r="H30" s="619"/>
      <c r="I30" s="619"/>
      <c r="J30" s="619"/>
      <c r="K30" s="619"/>
      <c r="L30" s="619"/>
      <c r="M30" s="619"/>
      <c r="N30" s="619"/>
      <c r="O30" s="619"/>
      <c r="P30" s="5"/>
      <c r="Q30" s="97"/>
      <c r="S30" s="53"/>
      <c r="BA30" s="1"/>
      <c r="BB30" s="619" t="s">
        <v>2198</v>
      </c>
      <c r="BC30" s="619"/>
      <c r="BD30" s="619"/>
      <c r="BE30" s="619"/>
      <c r="BF30" s="619"/>
      <c r="BG30" s="619"/>
      <c r="BH30" s="619"/>
      <c r="BI30" s="619"/>
      <c r="BJ30" s="619"/>
      <c r="BK30" s="619"/>
      <c r="BL30" s="619"/>
      <c r="BM30" s="619"/>
      <c r="BN30" s="619"/>
      <c r="BO30" s="619"/>
      <c r="BP30" s="619"/>
      <c r="BQ30" s="97"/>
    </row>
    <row r="31" spans="1:69" s="111" customFormat="1" ht="5.4" customHeight="1">
      <c r="A31" s="10"/>
      <c r="B31" s="113"/>
      <c r="C31" s="113"/>
      <c r="D31" s="113"/>
      <c r="E31" s="113"/>
      <c r="F31" s="113"/>
      <c r="G31" s="113"/>
      <c r="H31" s="113"/>
      <c r="I31" s="113"/>
      <c r="J31" s="113"/>
      <c r="K31" s="113"/>
      <c r="L31" s="113"/>
      <c r="M31" s="113"/>
      <c r="N31" s="113"/>
      <c r="O31" s="113"/>
      <c r="P31" s="113"/>
      <c r="Q31" s="10"/>
      <c r="BA31" s="10"/>
      <c r="BB31" s="113"/>
      <c r="BC31" s="113"/>
      <c r="BD31" s="113"/>
      <c r="BE31" s="113"/>
      <c r="BF31" s="113"/>
      <c r="BG31" s="113"/>
      <c r="BH31" s="113"/>
      <c r="BI31" s="113"/>
      <c r="BJ31" s="113"/>
      <c r="BK31" s="113"/>
      <c r="BL31" s="113"/>
      <c r="BM31" s="113"/>
      <c r="BN31" s="113"/>
      <c r="BO31" s="113"/>
      <c r="BP31" s="113"/>
      <c r="BQ31" s="10"/>
    </row>
    <row r="32" spans="1:69" s="111" customFormat="1" ht="19.2" customHeight="1">
      <c r="A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BA32" s="112"/>
      <c r="BB32" s="621" t="s">
        <v>2196</v>
      </c>
      <c r="BC32" s="621"/>
      <c r="BD32" s="621"/>
      <c r="BE32" s="621"/>
      <c r="BF32" s="621"/>
      <c r="BG32" s="621"/>
      <c r="BH32" s="621"/>
      <c r="BI32" s="621"/>
      <c r="BJ32" s="621"/>
      <c r="BK32" s="621"/>
      <c r="BL32" s="621"/>
      <c r="BM32" s="621"/>
      <c r="BN32" s="621"/>
      <c r="BO32" s="621"/>
      <c r="BP32" s="621"/>
      <c r="BQ32" s="112"/>
    </row>
    <row r="33" spans="1:69" ht="10.8" customHeight="1">
      <c r="A33" s="1"/>
      <c r="B33" s="621"/>
      <c r="C33" s="621"/>
      <c r="D33" s="621"/>
      <c r="E33" s="621"/>
      <c r="F33" s="621"/>
      <c r="G33" s="621"/>
      <c r="H33" s="621"/>
      <c r="I33" s="621"/>
      <c r="J33" s="621"/>
      <c r="K33" s="621"/>
      <c r="L33" s="621"/>
      <c r="M33" s="621"/>
      <c r="N33" s="621"/>
      <c r="O33" s="621"/>
      <c r="P33" s="621"/>
      <c r="Q33" s="1"/>
      <c r="BA33" s="1"/>
      <c r="BB33" s="10"/>
      <c r="BC33" s="10"/>
      <c r="BD33" s="10"/>
      <c r="BE33" s="10"/>
      <c r="BF33" s="10"/>
      <c r="BG33" s="10"/>
      <c r="BH33" s="10"/>
      <c r="BI33" s="10"/>
      <c r="BJ33" s="10"/>
      <c r="BK33" s="10"/>
      <c r="BL33" s="10"/>
      <c r="BM33" s="10"/>
      <c r="BN33" s="10"/>
      <c r="BO33" s="1"/>
      <c r="BP33" s="1"/>
      <c r="BQ33" s="1"/>
    </row>
    <row r="34" spans="1:69" ht="13.95" customHeight="1">
      <c r="C34" s="620" t="s">
        <v>2678</v>
      </c>
      <c r="D34" s="620"/>
      <c r="E34" s="620"/>
      <c r="F34" s="620"/>
      <c r="G34" s="620"/>
      <c r="H34" s="620"/>
      <c r="I34" s="620"/>
      <c r="J34" s="620"/>
      <c r="K34" s="620"/>
      <c r="L34" s="620"/>
      <c r="M34" s="620"/>
      <c r="N34" s="620"/>
      <c r="O34" s="620"/>
      <c r="P34" s="5"/>
      <c r="Q34" s="1"/>
      <c r="R34" s="1"/>
      <c r="BE34" s="10"/>
      <c r="BF34" s="10"/>
      <c r="BG34" s="10"/>
      <c r="BH34" s="10"/>
      <c r="BI34" s="10"/>
      <c r="BJ34" s="10"/>
      <c r="BK34" s="10"/>
      <c r="BL34" s="10"/>
      <c r="BM34" s="10"/>
      <c r="BN34" s="10"/>
      <c r="BO34" s="10"/>
      <c r="BP34" s="10"/>
      <c r="BQ34" s="1"/>
    </row>
    <row r="35" spans="1:69" ht="14.4">
      <c r="C35" s="620"/>
      <c r="D35" s="620"/>
      <c r="E35" s="620"/>
      <c r="F35" s="620"/>
      <c r="G35" s="620"/>
      <c r="H35" s="620"/>
      <c r="I35" s="620"/>
      <c r="J35" s="620"/>
      <c r="K35" s="620"/>
      <c r="L35" s="620"/>
      <c r="M35" s="620"/>
      <c r="N35" s="620"/>
      <c r="O35" s="620"/>
      <c r="P35" s="5"/>
      <c r="Q35" s="1"/>
      <c r="R35" s="1"/>
      <c r="BE35" s="10"/>
      <c r="BF35" s="10"/>
      <c r="BG35" s="10"/>
      <c r="BH35" s="10"/>
      <c r="BI35" s="10"/>
      <c r="BJ35" s="10"/>
      <c r="BK35" s="10"/>
      <c r="BL35" s="10"/>
      <c r="BM35" s="10"/>
      <c r="BN35" s="10"/>
      <c r="BO35" s="10"/>
      <c r="BP35" s="10"/>
      <c r="BQ35" s="1"/>
    </row>
    <row r="36" spans="1:69" ht="14.4">
      <c r="E36" s="10"/>
      <c r="F36" s="10"/>
      <c r="G36" s="10"/>
      <c r="H36" s="10"/>
      <c r="I36" s="10"/>
      <c r="J36" s="10"/>
      <c r="K36" s="10"/>
      <c r="L36" s="10"/>
      <c r="M36" s="10"/>
      <c r="N36" s="10"/>
      <c r="O36" s="10"/>
      <c r="P36" s="10"/>
      <c r="Q36" s="1"/>
      <c r="R36" s="1"/>
      <c r="BE36" s="10"/>
      <c r="BF36" s="10"/>
      <c r="BG36" s="10"/>
      <c r="BH36" s="10"/>
      <c r="BI36" s="10"/>
      <c r="BJ36" s="10"/>
      <c r="BK36" s="10"/>
      <c r="BL36" s="10"/>
      <c r="BM36" s="10"/>
      <c r="BN36" s="10"/>
      <c r="BO36" s="10"/>
      <c r="BP36" s="10"/>
      <c r="BQ36" s="1"/>
    </row>
  </sheetData>
  <sheetProtection algorithmName="SHA-512" hashValue="Q7Fqnc97JBLpv2QtVfM5ygVz04sQbyK4QI+zV89iP08/BcrAAqIF+DRqTbxQ4Px4bHQL2VDidMqiKicS25zLRg==" saltValue="4wO1KhR76VYIhV66cNh+wQ==" spinCount="100000" sheet="1" formatCells="0"/>
  <mergeCells count="29">
    <mergeCell ref="B3:O3"/>
    <mergeCell ref="B9:O9"/>
    <mergeCell ref="B10:O10"/>
    <mergeCell ref="B11:O11"/>
    <mergeCell ref="C12:O12"/>
    <mergeCell ref="B4:O4"/>
    <mergeCell ref="BB3:BO3"/>
    <mergeCell ref="BB4:BO4"/>
    <mergeCell ref="BB9:BO9"/>
    <mergeCell ref="BB10:BO10"/>
    <mergeCell ref="BB11:BO11"/>
    <mergeCell ref="BB26:BP26"/>
    <mergeCell ref="BB30:BP30"/>
    <mergeCell ref="BB32:BP32"/>
    <mergeCell ref="BB28:BP28"/>
    <mergeCell ref="BC12:BO12"/>
    <mergeCell ref="BB19:BP19"/>
    <mergeCell ref="BB21:BP21"/>
    <mergeCell ref="BB22:BP22"/>
    <mergeCell ref="BB24:BP24"/>
    <mergeCell ref="B19:O19"/>
    <mergeCell ref="B26:O26"/>
    <mergeCell ref="B28:O28"/>
    <mergeCell ref="B30:O30"/>
    <mergeCell ref="C34:O35"/>
    <mergeCell ref="B33:P33"/>
    <mergeCell ref="B21:P21"/>
    <mergeCell ref="B22:P22"/>
    <mergeCell ref="B24:P24"/>
  </mergeCells>
  <phoneticPr fontId="58"/>
  <pageMargins left="0.70866141732283472" right="0.70866141732283472" top="0.74803149606299213" bottom="0.74803149606299213" header="0.31496062992125984" footer="0.31496062992125984"/>
  <pageSetup paperSize="9" orientation="portrait" blackAndWhite="1"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FF0000"/>
  </sheetPr>
  <dimension ref="A1:BM150"/>
  <sheetViews>
    <sheetView showZeros="0" view="pageBreakPreview" topLeftCell="A2" zoomScaleNormal="70" zoomScaleSheetLayoutView="100" workbookViewId="0">
      <selection activeCell="H34" sqref="H34"/>
    </sheetView>
  </sheetViews>
  <sheetFormatPr defaultColWidth="9" defaultRowHeight="13.2"/>
  <cols>
    <col min="1" max="1" width="1.6640625" style="1" customWidth="1"/>
    <col min="2" max="2" width="2.6640625" style="1" customWidth="1"/>
    <col min="3" max="3" width="2.44140625" style="1" customWidth="1"/>
    <col min="4" max="5" width="10.6640625" style="1" customWidth="1"/>
    <col min="6" max="9" width="8.88671875" style="1" customWidth="1"/>
    <col min="10" max="10" width="10.6640625" style="1" customWidth="1"/>
    <col min="11" max="11" width="1.77734375" style="1" customWidth="1"/>
    <col min="12" max="12" width="2.21875" style="18" customWidth="1"/>
    <col min="13" max="13" width="2.33203125" style="18" customWidth="1"/>
    <col min="14" max="24" width="0" style="18" hidden="1" customWidth="1"/>
    <col min="25" max="25" width="16.5546875" style="11" customWidth="1"/>
    <col min="26" max="27" width="16.5546875" style="1" customWidth="1"/>
    <col min="28" max="28" width="16.5546875" style="18" customWidth="1"/>
    <col min="29" max="29" width="16.5546875" style="11" customWidth="1"/>
    <col min="30" max="30" width="9" style="11" customWidth="1"/>
    <col min="31" max="50" width="9" style="1" customWidth="1"/>
    <col min="51" max="51" width="9" style="1" hidden="1" customWidth="1"/>
    <col min="52" max="52" width="0" style="1" hidden="1" customWidth="1"/>
    <col min="53" max="53" width="1.6640625" style="1" hidden="1" customWidth="1"/>
    <col min="54" max="54" width="2.6640625" style="1" hidden="1" customWidth="1"/>
    <col min="55" max="55" width="2.44140625" style="1" hidden="1" customWidth="1"/>
    <col min="56" max="57" width="10.6640625" style="1" hidden="1" customWidth="1"/>
    <col min="58" max="61" width="8.88671875" style="1" hidden="1" customWidth="1"/>
    <col min="62" max="62" width="10.6640625" style="1" hidden="1" customWidth="1"/>
    <col min="63" max="63" width="1.77734375" style="1" hidden="1" customWidth="1"/>
    <col min="64" max="64" width="2.21875" style="18" hidden="1" customWidth="1"/>
    <col min="65" max="65" width="2.33203125" style="18" hidden="1" customWidth="1"/>
    <col min="66" max="72" width="0" style="1" hidden="1" customWidth="1"/>
    <col min="73" max="16384" width="9" style="1"/>
  </cols>
  <sheetData>
    <row r="1" spans="2:65" hidden="1"/>
    <row r="2" spans="2:65" ht="18" customHeight="1">
      <c r="B2" s="1" t="s">
        <v>6</v>
      </c>
      <c r="BB2" s="1" t="s">
        <v>6</v>
      </c>
    </row>
    <row r="3" spans="2:65" ht="18" customHeight="1">
      <c r="B3" s="17" t="s">
        <v>7</v>
      </c>
      <c r="BB3" s="17" t="s">
        <v>7</v>
      </c>
    </row>
    <row r="4" spans="2:65" ht="7.8" customHeight="1"/>
    <row r="5" spans="2:65" ht="18" customHeight="1">
      <c r="B5" s="1" t="s">
        <v>2397</v>
      </c>
      <c r="BB5" s="1" t="s">
        <v>2397</v>
      </c>
    </row>
    <row r="6" spans="2:65" ht="18" customHeight="1">
      <c r="D6" s="619" t="s">
        <v>2396</v>
      </c>
      <c r="E6" s="619"/>
      <c r="F6" s="619"/>
      <c r="G6" s="467" t="str">
        <f>IF(G17="","",IF(MIN(SUM(G17,G25,G33),SUM(G44,G52,G60,G96,G106,G116))&gt;=1,ROUNDDOWN(MIN(SUM(G17,G25,G33),SUM(G44,G52,G60,G96,G106,G116)),0),ROUNDDOWN(MIN(SUM(G17,G25,G33),SUM(G44,G52,G60,G96,G106,G116)),1)))</f>
        <v/>
      </c>
      <c r="H6" s="1" t="s">
        <v>2</v>
      </c>
      <c r="BD6" s="619" t="s">
        <v>2396</v>
      </c>
      <c r="BE6" s="619"/>
      <c r="BF6" s="619"/>
      <c r="BG6" s="467">
        <f>IF(BG17="","",IF(MIN(SUM(BG17,BG25,BG33),SUM(BG44,BG52,BG60,BG96,BG106,BG116))&gt;=1,ROUNDDOWN(MIN(SUM(BG17,BG25,BG33),SUM(BG44,BG52,BG60,BG96,BG106,BG116)),0),ROUNDDOWN(MIN(SUM(BG17,BG25,BG33),SUM(BG44,BG52,BG60,BG96,BG106,BG116)),1)))</f>
        <v>9</v>
      </c>
      <c r="BH6" s="1" t="s">
        <v>2</v>
      </c>
    </row>
    <row r="7" spans="2:65" ht="18" customHeight="1">
      <c r="D7" s="17" t="s">
        <v>2236</v>
      </c>
      <c r="AE7" s="157"/>
      <c r="BD7" s="17" t="s">
        <v>2236</v>
      </c>
    </row>
    <row r="8" spans="2:65" ht="13.5" customHeight="1">
      <c r="D8" s="17" t="s">
        <v>2238</v>
      </c>
      <c r="E8" s="468"/>
      <c r="F8" s="468"/>
      <c r="G8" s="468"/>
      <c r="H8" s="468"/>
      <c r="I8" s="468"/>
      <c r="M8" s="714"/>
      <c r="N8" s="714"/>
      <c r="O8" s="714"/>
      <c r="P8" s="714"/>
      <c r="Q8" s="714"/>
      <c r="R8" s="714"/>
      <c r="S8" s="714"/>
      <c r="T8" s="714"/>
      <c r="U8" s="715"/>
      <c r="BD8" s="17" t="s">
        <v>2238</v>
      </c>
      <c r="BE8" s="468"/>
      <c r="BF8" s="468"/>
      <c r="BG8" s="468"/>
      <c r="BH8" s="468"/>
      <c r="BI8" s="468"/>
      <c r="BM8" s="1"/>
    </row>
    <row r="9" spans="2:65" ht="7.2" customHeight="1">
      <c r="D9" s="468"/>
      <c r="E9" s="468"/>
      <c r="F9" s="468"/>
      <c r="G9" s="468"/>
      <c r="H9" s="468"/>
      <c r="I9" s="468"/>
      <c r="M9" s="714"/>
      <c r="N9" s="714"/>
      <c r="O9" s="714"/>
      <c r="P9" s="714"/>
      <c r="Q9" s="714"/>
      <c r="R9" s="714"/>
      <c r="S9" s="714"/>
      <c r="T9" s="714"/>
      <c r="U9" s="715"/>
      <c r="BD9" s="468"/>
      <c r="BE9" s="468"/>
      <c r="BF9" s="468"/>
      <c r="BG9" s="468"/>
      <c r="BH9" s="468"/>
      <c r="BI9" s="468"/>
      <c r="BM9" s="1"/>
    </row>
    <row r="10" spans="2:65" ht="18" customHeight="1">
      <c r="B10" s="1" t="s">
        <v>15</v>
      </c>
      <c r="M10" s="714"/>
      <c r="N10" s="714"/>
      <c r="O10" s="714"/>
      <c r="P10" s="714"/>
      <c r="Q10" s="714"/>
      <c r="R10" s="714"/>
      <c r="S10" s="714"/>
      <c r="T10" s="714"/>
      <c r="U10" s="715"/>
      <c r="BB10" s="1" t="s">
        <v>15</v>
      </c>
      <c r="BM10" s="1"/>
    </row>
    <row r="11" spans="2:65" ht="18" customHeight="1">
      <c r="C11" s="2" t="s">
        <v>344</v>
      </c>
      <c r="D11" s="665" t="s">
        <v>2375</v>
      </c>
      <c r="E11" s="666"/>
      <c r="F11" s="667"/>
      <c r="G11" s="698"/>
      <c r="H11" s="699"/>
      <c r="I11" s="700"/>
      <c r="M11" s="469"/>
      <c r="N11" s="469"/>
      <c r="O11" s="469"/>
      <c r="P11" s="469"/>
      <c r="Q11" s="469"/>
      <c r="R11" s="469"/>
      <c r="S11" s="469"/>
      <c r="T11" s="469"/>
      <c r="BC11" s="2" t="s">
        <v>344</v>
      </c>
      <c r="BD11" s="665" t="s">
        <v>2375</v>
      </c>
      <c r="BE11" s="666"/>
      <c r="BF11" s="667"/>
      <c r="BG11" s="668" t="s">
        <v>2573</v>
      </c>
      <c r="BH11" s="669"/>
      <c r="BI11" s="670"/>
      <c r="BM11" s="469"/>
    </row>
    <row r="12" spans="2:65" ht="15" customHeight="1">
      <c r="D12" s="690" t="s">
        <v>2371</v>
      </c>
      <c r="E12" s="691"/>
      <c r="F12" s="692"/>
      <c r="G12" s="708"/>
      <c r="H12" s="709"/>
      <c r="I12" s="710"/>
      <c r="BD12" s="690" t="s">
        <v>2371</v>
      </c>
      <c r="BE12" s="691"/>
      <c r="BF12" s="692"/>
      <c r="BG12" s="687" t="s">
        <v>2569</v>
      </c>
      <c r="BH12" s="688"/>
      <c r="BI12" s="689"/>
    </row>
    <row r="13" spans="2:65" ht="15" customHeight="1">
      <c r="D13" s="635" t="s">
        <v>16</v>
      </c>
      <c r="E13" s="636"/>
      <c r="F13" s="637"/>
      <c r="G13" s="628"/>
      <c r="H13" s="629"/>
      <c r="I13" s="630"/>
      <c r="BD13" s="635" t="s">
        <v>16</v>
      </c>
      <c r="BE13" s="636"/>
      <c r="BF13" s="637"/>
      <c r="BG13" s="638" t="s">
        <v>2570</v>
      </c>
      <c r="BH13" s="671"/>
      <c r="BI13" s="672"/>
    </row>
    <row r="14" spans="2:65" ht="15" customHeight="1">
      <c r="D14" s="635" t="s">
        <v>2220</v>
      </c>
      <c r="E14" s="636"/>
      <c r="F14" s="637"/>
      <c r="G14" s="628"/>
      <c r="H14" s="693"/>
      <c r="I14" s="694"/>
      <c r="BD14" s="635" t="s">
        <v>2220</v>
      </c>
      <c r="BE14" s="636"/>
      <c r="BF14" s="637"/>
      <c r="BG14" s="682" t="s">
        <v>2571</v>
      </c>
      <c r="BH14" s="683"/>
      <c r="BI14" s="684"/>
    </row>
    <row r="15" spans="2:65" ht="15" customHeight="1">
      <c r="D15" s="635" t="s">
        <v>2376</v>
      </c>
      <c r="E15" s="636"/>
      <c r="F15" s="637"/>
      <c r="G15" s="711"/>
      <c r="H15" s="712"/>
      <c r="I15" s="713"/>
      <c r="J15" s="1" t="s">
        <v>10</v>
      </c>
      <c r="BD15" s="635" t="s">
        <v>2376</v>
      </c>
      <c r="BE15" s="636"/>
      <c r="BF15" s="637"/>
      <c r="BG15" s="695">
        <v>300</v>
      </c>
      <c r="BH15" s="696"/>
      <c r="BI15" s="697"/>
      <c r="BJ15" s="1" t="s">
        <v>10</v>
      </c>
    </row>
    <row r="16" spans="2:65" ht="15" customHeight="1">
      <c r="D16" s="635" t="s">
        <v>17</v>
      </c>
      <c r="E16" s="636"/>
      <c r="F16" s="637"/>
      <c r="G16" s="704"/>
      <c r="H16" s="705"/>
      <c r="I16" s="706"/>
      <c r="J16" s="1" t="s">
        <v>2372</v>
      </c>
      <c r="BD16" s="635" t="s">
        <v>17</v>
      </c>
      <c r="BE16" s="636"/>
      <c r="BF16" s="637"/>
      <c r="BG16" s="647">
        <v>40</v>
      </c>
      <c r="BH16" s="648"/>
      <c r="BI16" s="649"/>
      <c r="BJ16" s="1" t="s">
        <v>2372</v>
      </c>
    </row>
    <row r="17" spans="3:65" ht="15" customHeight="1">
      <c r="D17" s="673" t="s">
        <v>2377</v>
      </c>
      <c r="E17" s="674"/>
      <c r="F17" s="675"/>
      <c r="G17" s="656" t="str">
        <f>IF(G15="","",ROUNDDOWN((G15*G16)/1000,2))</f>
        <v/>
      </c>
      <c r="H17" s="657"/>
      <c r="I17" s="658"/>
      <c r="J17" s="1" t="s">
        <v>2</v>
      </c>
      <c r="BD17" s="673" t="s">
        <v>2377</v>
      </c>
      <c r="BE17" s="674"/>
      <c r="BF17" s="675"/>
      <c r="BG17" s="656">
        <f>IF(BG15="","",ROUNDDOWN((BG15*BG16)/1000,2))</f>
        <v>12</v>
      </c>
      <c r="BH17" s="657"/>
      <c r="BI17" s="658"/>
      <c r="BJ17" s="1" t="s">
        <v>2</v>
      </c>
    </row>
    <row r="19" spans="3:65" ht="18" customHeight="1">
      <c r="C19" s="2" t="s">
        <v>345</v>
      </c>
      <c r="D19" s="665" t="s">
        <v>2375</v>
      </c>
      <c r="E19" s="666"/>
      <c r="F19" s="667"/>
      <c r="G19" s="698"/>
      <c r="H19" s="699"/>
      <c r="I19" s="700"/>
      <c r="M19" s="469"/>
      <c r="N19" s="469"/>
      <c r="O19" s="469"/>
      <c r="P19" s="469"/>
      <c r="Q19" s="469"/>
      <c r="R19" s="469"/>
      <c r="S19" s="469"/>
      <c r="T19" s="469"/>
      <c r="BC19" s="2" t="s">
        <v>345</v>
      </c>
      <c r="BD19" s="665" t="s">
        <v>2375</v>
      </c>
      <c r="BE19" s="666"/>
      <c r="BF19" s="667"/>
      <c r="BG19" s="668"/>
      <c r="BH19" s="669"/>
      <c r="BI19" s="670"/>
      <c r="BM19" s="469"/>
    </row>
    <row r="20" spans="3:65" ht="15" customHeight="1">
      <c r="C20" s="2"/>
      <c r="D20" s="690" t="s">
        <v>2371</v>
      </c>
      <c r="E20" s="691"/>
      <c r="F20" s="692"/>
      <c r="G20" s="708"/>
      <c r="H20" s="709"/>
      <c r="I20" s="710"/>
      <c r="BC20" s="2"/>
      <c r="BD20" s="690" t="s">
        <v>2371</v>
      </c>
      <c r="BE20" s="691"/>
      <c r="BF20" s="692"/>
      <c r="BG20" s="687"/>
      <c r="BH20" s="688"/>
      <c r="BI20" s="689"/>
    </row>
    <row r="21" spans="3:65" ht="15" customHeight="1">
      <c r="D21" s="635" t="s">
        <v>16</v>
      </c>
      <c r="E21" s="636"/>
      <c r="F21" s="637"/>
      <c r="G21" s="628"/>
      <c r="H21" s="629"/>
      <c r="I21" s="630"/>
      <c r="BD21" s="635" t="s">
        <v>16</v>
      </c>
      <c r="BE21" s="636"/>
      <c r="BF21" s="637"/>
      <c r="BG21" s="638"/>
      <c r="BH21" s="671"/>
      <c r="BI21" s="672"/>
    </row>
    <row r="22" spans="3:65" ht="15" customHeight="1">
      <c r="D22" s="635" t="s">
        <v>2220</v>
      </c>
      <c r="E22" s="636"/>
      <c r="F22" s="637"/>
      <c r="G22" s="628"/>
      <c r="H22" s="629"/>
      <c r="I22" s="630"/>
      <c r="BD22" s="635" t="s">
        <v>2220</v>
      </c>
      <c r="BE22" s="636"/>
      <c r="BF22" s="637"/>
      <c r="BG22" s="470"/>
      <c r="BH22" s="471"/>
      <c r="BI22" s="472"/>
    </row>
    <row r="23" spans="3:65" ht="15" customHeight="1">
      <c r="D23" s="635" t="s">
        <v>2376</v>
      </c>
      <c r="E23" s="636"/>
      <c r="F23" s="637"/>
      <c r="G23" s="711"/>
      <c r="H23" s="712"/>
      <c r="I23" s="713"/>
      <c r="J23" s="1" t="s">
        <v>9</v>
      </c>
      <c r="BD23" s="635" t="s">
        <v>2376</v>
      </c>
      <c r="BE23" s="636"/>
      <c r="BF23" s="637"/>
      <c r="BG23" s="647"/>
      <c r="BH23" s="648"/>
      <c r="BI23" s="649"/>
      <c r="BJ23" s="1" t="s">
        <v>9</v>
      </c>
    </row>
    <row r="24" spans="3:65" ht="15" customHeight="1">
      <c r="D24" s="635" t="s">
        <v>17</v>
      </c>
      <c r="E24" s="636"/>
      <c r="F24" s="637"/>
      <c r="G24" s="704"/>
      <c r="H24" s="705"/>
      <c r="I24" s="706"/>
      <c r="J24" s="1" t="s">
        <v>2372</v>
      </c>
      <c r="BD24" s="635" t="s">
        <v>17</v>
      </c>
      <c r="BE24" s="636"/>
      <c r="BF24" s="637"/>
      <c r="BG24" s="647"/>
      <c r="BH24" s="648"/>
      <c r="BI24" s="649"/>
      <c r="BJ24" s="1" t="s">
        <v>2372</v>
      </c>
    </row>
    <row r="25" spans="3:65" ht="15" customHeight="1">
      <c r="D25" s="673" t="s">
        <v>2377</v>
      </c>
      <c r="E25" s="674"/>
      <c r="F25" s="675"/>
      <c r="G25" s="656" t="str">
        <f>IF(G23="","",ROUNDDOWN((G23*G24)/1000,2))</f>
        <v/>
      </c>
      <c r="H25" s="657"/>
      <c r="I25" s="658"/>
      <c r="J25" s="1" t="s">
        <v>2</v>
      </c>
      <c r="BD25" s="673" t="s">
        <v>2377</v>
      </c>
      <c r="BE25" s="674"/>
      <c r="BF25" s="675"/>
      <c r="BG25" s="656" t="str">
        <f>IF(BG23="","",ROUNDDOWN((BG23*BG24)/1000,2))</f>
        <v/>
      </c>
      <c r="BH25" s="657"/>
      <c r="BI25" s="658"/>
      <c r="BJ25" s="1" t="s">
        <v>2</v>
      </c>
    </row>
    <row r="27" spans="3:65" ht="18" customHeight="1">
      <c r="C27" s="2" t="s">
        <v>2373</v>
      </c>
      <c r="D27" s="665" t="s">
        <v>2375</v>
      </c>
      <c r="E27" s="666"/>
      <c r="F27" s="667"/>
      <c r="G27" s="698"/>
      <c r="H27" s="699"/>
      <c r="I27" s="700"/>
      <c r="M27" s="469"/>
      <c r="N27" s="469"/>
      <c r="O27" s="469"/>
      <c r="P27" s="469"/>
      <c r="Q27" s="469"/>
      <c r="R27" s="469"/>
      <c r="S27" s="469"/>
      <c r="T27" s="469"/>
      <c r="BC27" s="2" t="s">
        <v>2373</v>
      </c>
      <c r="BD27" s="665" t="s">
        <v>2375</v>
      </c>
      <c r="BE27" s="666"/>
      <c r="BF27" s="667"/>
      <c r="BG27" s="668"/>
      <c r="BH27" s="669"/>
      <c r="BI27" s="670"/>
      <c r="BM27" s="469"/>
    </row>
    <row r="28" spans="3:65" ht="15" customHeight="1">
      <c r="C28" s="2"/>
      <c r="D28" s="690" t="s">
        <v>2371</v>
      </c>
      <c r="E28" s="691"/>
      <c r="F28" s="692"/>
      <c r="G28" s="708"/>
      <c r="H28" s="709"/>
      <c r="I28" s="710"/>
      <c r="BC28" s="2"/>
      <c r="BD28" s="690" t="s">
        <v>2371</v>
      </c>
      <c r="BE28" s="691"/>
      <c r="BF28" s="692"/>
      <c r="BG28" s="687"/>
      <c r="BH28" s="688"/>
      <c r="BI28" s="689"/>
    </row>
    <row r="29" spans="3:65" ht="15" customHeight="1">
      <c r="D29" s="635" t="s">
        <v>16</v>
      </c>
      <c r="E29" s="636"/>
      <c r="F29" s="637"/>
      <c r="G29" s="628"/>
      <c r="H29" s="629"/>
      <c r="I29" s="630"/>
      <c r="BD29" s="635" t="s">
        <v>16</v>
      </c>
      <c r="BE29" s="636"/>
      <c r="BF29" s="637"/>
      <c r="BG29" s="638"/>
      <c r="BH29" s="671"/>
      <c r="BI29" s="672"/>
    </row>
    <row r="30" spans="3:65" ht="15" customHeight="1">
      <c r="D30" s="635" t="s">
        <v>2220</v>
      </c>
      <c r="E30" s="636"/>
      <c r="F30" s="637"/>
      <c r="G30" s="628"/>
      <c r="H30" s="693"/>
      <c r="I30" s="694"/>
      <c r="BD30" s="635" t="s">
        <v>2220</v>
      </c>
      <c r="BE30" s="636"/>
      <c r="BF30" s="637"/>
      <c r="BG30" s="638"/>
      <c r="BH30" s="639"/>
      <c r="BI30" s="640"/>
    </row>
    <row r="31" spans="3:65" ht="15" customHeight="1">
      <c r="D31" s="635" t="s">
        <v>2376</v>
      </c>
      <c r="E31" s="636"/>
      <c r="F31" s="637"/>
      <c r="G31" s="711"/>
      <c r="H31" s="712"/>
      <c r="I31" s="713"/>
      <c r="J31" s="1" t="s">
        <v>10</v>
      </c>
      <c r="BD31" s="635" t="s">
        <v>2376</v>
      </c>
      <c r="BE31" s="636"/>
      <c r="BF31" s="637"/>
      <c r="BG31" s="647"/>
      <c r="BH31" s="648"/>
      <c r="BI31" s="649"/>
      <c r="BJ31" s="1" t="s">
        <v>10</v>
      </c>
    </row>
    <row r="32" spans="3:65" ht="15" customHeight="1">
      <c r="D32" s="635" t="s">
        <v>17</v>
      </c>
      <c r="E32" s="636"/>
      <c r="F32" s="637"/>
      <c r="G32" s="704"/>
      <c r="H32" s="705"/>
      <c r="I32" s="706"/>
      <c r="J32" s="1" t="s">
        <v>2372</v>
      </c>
      <c r="BD32" s="635" t="s">
        <v>17</v>
      </c>
      <c r="BE32" s="636"/>
      <c r="BF32" s="637"/>
      <c r="BG32" s="647"/>
      <c r="BH32" s="648"/>
      <c r="BI32" s="649"/>
      <c r="BJ32" s="1" t="s">
        <v>2372</v>
      </c>
    </row>
    <row r="33" spans="2:65" ht="15" customHeight="1">
      <c r="D33" s="673" t="s">
        <v>2377</v>
      </c>
      <c r="E33" s="674"/>
      <c r="F33" s="675"/>
      <c r="G33" s="656" t="str">
        <f>IF(G31="","",ROUNDDOWN((G31*G32)/1000,2))</f>
        <v/>
      </c>
      <c r="H33" s="657"/>
      <c r="I33" s="658"/>
      <c r="J33" s="1" t="s">
        <v>2</v>
      </c>
      <c r="BD33" s="673" t="s">
        <v>2377</v>
      </c>
      <c r="BE33" s="674"/>
      <c r="BF33" s="675"/>
      <c r="BG33" s="656" t="str">
        <f>IF(BG31="","",ROUNDDOWN((BG31*BG32)/1000,2))</f>
        <v/>
      </c>
      <c r="BH33" s="657"/>
      <c r="BI33" s="658"/>
      <c r="BJ33" s="1" t="s">
        <v>2</v>
      </c>
    </row>
    <row r="36" spans="2:65" hidden="1"/>
    <row r="37" spans="2:65" ht="18" customHeight="1">
      <c r="B37" s="1" t="s">
        <v>2409</v>
      </c>
      <c r="BB37" s="1" t="s">
        <v>2409</v>
      </c>
    </row>
    <row r="38" spans="2:65" ht="18" customHeight="1">
      <c r="C38" s="2" t="s">
        <v>344</v>
      </c>
      <c r="D38" s="676" t="s">
        <v>2375</v>
      </c>
      <c r="E38" s="677"/>
      <c r="F38" s="678"/>
      <c r="G38" s="716"/>
      <c r="H38" s="717"/>
      <c r="I38" s="718"/>
      <c r="M38" s="469"/>
      <c r="N38" s="469"/>
      <c r="O38" s="469"/>
      <c r="P38" s="469"/>
      <c r="Q38" s="469"/>
      <c r="R38" s="469"/>
      <c r="S38" s="469"/>
      <c r="T38" s="469"/>
      <c r="BC38" s="2" t="s">
        <v>344</v>
      </c>
      <c r="BD38" s="676" t="s">
        <v>2375</v>
      </c>
      <c r="BE38" s="677"/>
      <c r="BF38" s="678"/>
      <c r="BG38" s="668" t="s">
        <v>2572</v>
      </c>
      <c r="BH38" s="669"/>
      <c r="BI38" s="670"/>
      <c r="BM38" s="469"/>
    </row>
    <row r="39" spans="2:65" ht="15" customHeight="1">
      <c r="C39" s="2"/>
      <c r="D39" s="635" t="s">
        <v>18</v>
      </c>
      <c r="E39" s="636"/>
      <c r="F39" s="637"/>
      <c r="G39" s="628"/>
      <c r="H39" s="693"/>
      <c r="I39" s="694"/>
      <c r="BC39" s="2"/>
      <c r="BD39" s="635" t="s">
        <v>18</v>
      </c>
      <c r="BE39" s="636"/>
      <c r="BF39" s="637"/>
      <c r="BG39" s="687" t="s">
        <v>2569</v>
      </c>
      <c r="BH39" s="688"/>
      <c r="BI39" s="689"/>
    </row>
    <row r="40" spans="2:65" ht="15" customHeight="1">
      <c r="D40" s="635" t="s">
        <v>16</v>
      </c>
      <c r="E40" s="636"/>
      <c r="F40" s="637"/>
      <c r="G40" s="628"/>
      <c r="H40" s="629"/>
      <c r="I40" s="630"/>
      <c r="BD40" s="635" t="s">
        <v>16</v>
      </c>
      <c r="BE40" s="636"/>
      <c r="BF40" s="637"/>
      <c r="BG40" s="638" t="s">
        <v>2575</v>
      </c>
      <c r="BH40" s="671"/>
      <c r="BI40" s="672"/>
    </row>
    <row r="41" spans="2:65" ht="15" customHeight="1">
      <c r="D41" s="635" t="s">
        <v>2220</v>
      </c>
      <c r="E41" s="636"/>
      <c r="F41" s="637"/>
      <c r="G41" s="628"/>
      <c r="H41" s="693"/>
      <c r="I41" s="694"/>
      <c r="BD41" s="635" t="s">
        <v>2220</v>
      </c>
      <c r="BE41" s="636"/>
      <c r="BF41" s="637"/>
      <c r="BG41" s="682" t="s">
        <v>2571</v>
      </c>
      <c r="BH41" s="683"/>
      <c r="BI41" s="684"/>
    </row>
    <row r="42" spans="2:65" ht="15" customHeight="1">
      <c r="D42" s="635" t="s">
        <v>245</v>
      </c>
      <c r="E42" s="636"/>
      <c r="F42" s="637"/>
      <c r="G42" s="711"/>
      <c r="H42" s="712"/>
      <c r="I42" s="713"/>
      <c r="J42" s="1" t="s">
        <v>2</v>
      </c>
      <c r="BD42" s="635" t="s">
        <v>245</v>
      </c>
      <c r="BE42" s="636"/>
      <c r="BF42" s="637"/>
      <c r="BG42" s="644">
        <v>9.9</v>
      </c>
      <c r="BH42" s="645"/>
      <c r="BI42" s="646"/>
      <c r="BJ42" s="1" t="s">
        <v>2</v>
      </c>
    </row>
    <row r="43" spans="2:65" ht="15" customHeight="1">
      <c r="D43" s="635" t="s">
        <v>3</v>
      </c>
      <c r="E43" s="636"/>
      <c r="F43" s="637"/>
      <c r="G43" s="704"/>
      <c r="H43" s="705"/>
      <c r="I43" s="706"/>
      <c r="J43" s="1" t="s">
        <v>11</v>
      </c>
      <c r="BD43" s="635" t="s">
        <v>3</v>
      </c>
      <c r="BE43" s="636"/>
      <c r="BF43" s="637"/>
      <c r="BG43" s="647">
        <v>1</v>
      </c>
      <c r="BH43" s="648"/>
      <c r="BI43" s="649"/>
      <c r="BJ43" s="1" t="s">
        <v>11</v>
      </c>
    </row>
    <row r="44" spans="2:65" ht="15" customHeight="1">
      <c r="D44" s="673" t="s">
        <v>4</v>
      </c>
      <c r="E44" s="674"/>
      <c r="F44" s="675"/>
      <c r="G44" s="656" t="str">
        <f>IF(G42="","",ROUNDDOWN(G42*G43,2))</f>
        <v/>
      </c>
      <c r="H44" s="657"/>
      <c r="I44" s="658"/>
      <c r="J44" s="1" t="s">
        <v>2</v>
      </c>
      <c r="BD44" s="673" t="s">
        <v>4</v>
      </c>
      <c r="BE44" s="674"/>
      <c r="BF44" s="675"/>
      <c r="BG44" s="656">
        <f>IF(BG42="","",ROUNDDOWN(BG42*BG43,2))</f>
        <v>9.9</v>
      </c>
      <c r="BH44" s="657"/>
      <c r="BI44" s="658"/>
      <c r="BJ44" s="1" t="s">
        <v>2</v>
      </c>
    </row>
    <row r="46" spans="2:65" ht="18" customHeight="1">
      <c r="C46" s="2" t="s">
        <v>2378</v>
      </c>
      <c r="D46" s="676" t="s">
        <v>2375</v>
      </c>
      <c r="E46" s="677"/>
      <c r="F46" s="678"/>
      <c r="G46" s="716"/>
      <c r="H46" s="719"/>
      <c r="I46" s="720"/>
      <c r="M46" s="469"/>
      <c r="N46" s="469"/>
      <c r="O46" s="469"/>
      <c r="P46" s="469"/>
      <c r="Q46" s="469"/>
      <c r="R46" s="469"/>
      <c r="S46" s="469"/>
      <c r="T46" s="469"/>
      <c r="BC46" s="2" t="s">
        <v>2378</v>
      </c>
      <c r="BD46" s="676" t="s">
        <v>2375</v>
      </c>
      <c r="BE46" s="677"/>
      <c r="BF46" s="678"/>
      <c r="BG46" s="679"/>
      <c r="BH46" s="685"/>
      <c r="BI46" s="686"/>
      <c r="BM46" s="469"/>
    </row>
    <row r="47" spans="2:65" ht="15" customHeight="1">
      <c r="C47" s="2"/>
      <c r="D47" s="635" t="s">
        <v>18</v>
      </c>
      <c r="E47" s="636"/>
      <c r="F47" s="637"/>
      <c r="G47" s="628"/>
      <c r="H47" s="693"/>
      <c r="I47" s="694"/>
      <c r="BC47" s="2"/>
      <c r="BD47" s="635" t="s">
        <v>18</v>
      </c>
      <c r="BE47" s="636"/>
      <c r="BF47" s="637"/>
      <c r="BG47" s="638"/>
      <c r="BH47" s="639"/>
      <c r="BI47" s="640"/>
    </row>
    <row r="48" spans="2:65" ht="15" customHeight="1">
      <c r="D48" s="635" t="s">
        <v>16</v>
      </c>
      <c r="E48" s="636"/>
      <c r="F48" s="637"/>
      <c r="G48" s="628"/>
      <c r="H48" s="629"/>
      <c r="I48" s="630"/>
      <c r="BD48" s="635" t="s">
        <v>16</v>
      </c>
      <c r="BE48" s="636"/>
      <c r="BF48" s="637"/>
      <c r="BG48" s="638"/>
      <c r="BH48" s="671"/>
      <c r="BI48" s="672"/>
    </row>
    <row r="49" spans="2:65" ht="15" customHeight="1">
      <c r="D49" s="635" t="s">
        <v>2220</v>
      </c>
      <c r="E49" s="636"/>
      <c r="F49" s="637"/>
      <c r="G49" s="628"/>
      <c r="H49" s="693"/>
      <c r="I49" s="694"/>
      <c r="BD49" s="635" t="s">
        <v>2220</v>
      </c>
      <c r="BE49" s="636"/>
      <c r="BF49" s="637"/>
      <c r="BG49" s="638"/>
      <c r="BH49" s="639"/>
      <c r="BI49" s="640"/>
    </row>
    <row r="50" spans="2:65" ht="15" customHeight="1">
      <c r="D50" s="635" t="s">
        <v>245</v>
      </c>
      <c r="E50" s="636"/>
      <c r="F50" s="637"/>
      <c r="G50" s="701"/>
      <c r="H50" s="702"/>
      <c r="I50" s="703"/>
      <c r="J50" s="1" t="s">
        <v>2</v>
      </c>
      <c r="BD50" s="635" t="s">
        <v>245</v>
      </c>
      <c r="BE50" s="636"/>
      <c r="BF50" s="637"/>
      <c r="BG50" s="644"/>
      <c r="BH50" s="645"/>
      <c r="BI50" s="646"/>
      <c r="BJ50" s="1" t="s">
        <v>2</v>
      </c>
    </row>
    <row r="51" spans="2:65" ht="15" customHeight="1">
      <c r="D51" s="635" t="s">
        <v>3</v>
      </c>
      <c r="E51" s="636"/>
      <c r="F51" s="637"/>
      <c r="G51" s="704"/>
      <c r="H51" s="705"/>
      <c r="I51" s="706"/>
      <c r="J51" s="1" t="s">
        <v>11</v>
      </c>
      <c r="BD51" s="635" t="s">
        <v>3</v>
      </c>
      <c r="BE51" s="636"/>
      <c r="BF51" s="637"/>
      <c r="BG51" s="647"/>
      <c r="BH51" s="648"/>
      <c r="BI51" s="649"/>
      <c r="BJ51" s="1" t="s">
        <v>11</v>
      </c>
    </row>
    <row r="52" spans="2:65" ht="15" customHeight="1">
      <c r="D52" s="673" t="s">
        <v>4</v>
      </c>
      <c r="E52" s="674"/>
      <c r="F52" s="675"/>
      <c r="G52" s="656" t="str">
        <f>IF(G50="","",ROUNDDOWN(G50*G51,2))</f>
        <v/>
      </c>
      <c r="H52" s="657"/>
      <c r="I52" s="658"/>
      <c r="J52" s="1" t="s">
        <v>2</v>
      </c>
      <c r="BD52" s="673" t="s">
        <v>4</v>
      </c>
      <c r="BE52" s="674"/>
      <c r="BF52" s="675"/>
      <c r="BG52" s="656" t="str">
        <f>IF(BG50="","",ROUNDDOWN(BG50*BG51,2))</f>
        <v/>
      </c>
      <c r="BH52" s="657"/>
      <c r="BI52" s="658"/>
      <c r="BJ52" s="1" t="s">
        <v>2</v>
      </c>
    </row>
    <row r="54" spans="2:65" ht="18" customHeight="1">
      <c r="C54" s="2" t="s">
        <v>2379</v>
      </c>
      <c r="D54" s="676" t="s">
        <v>2375</v>
      </c>
      <c r="E54" s="677"/>
      <c r="F54" s="678"/>
      <c r="G54" s="716"/>
      <c r="H54" s="719"/>
      <c r="I54" s="720"/>
      <c r="M54" s="469"/>
      <c r="N54" s="469"/>
      <c r="O54" s="469"/>
      <c r="P54" s="469"/>
      <c r="Q54" s="469"/>
      <c r="R54" s="469"/>
      <c r="S54" s="469"/>
      <c r="T54" s="469"/>
      <c r="BC54" s="2" t="s">
        <v>2373</v>
      </c>
      <c r="BD54" s="676" t="s">
        <v>2375</v>
      </c>
      <c r="BE54" s="677"/>
      <c r="BF54" s="678"/>
      <c r="BG54" s="679"/>
      <c r="BH54" s="685"/>
      <c r="BI54" s="686"/>
      <c r="BM54" s="469"/>
    </row>
    <row r="55" spans="2:65" ht="15" customHeight="1">
      <c r="C55" s="2"/>
      <c r="D55" s="635" t="s">
        <v>18</v>
      </c>
      <c r="E55" s="636"/>
      <c r="F55" s="637"/>
      <c r="G55" s="628"/>
      <c r="H55" s="693"/>
      <c r="I55" s="694"/>
      <c r="BC55" s="2"/>
      <c r="BD55" s="635" t="s">
        <v>18</v>
      </c>
      <c r="BE55" s="636"/>
      <c r="BF55" s="637"/>
      <c r="BG55" s="638"/>
      <c r="BH55" s="639"/>
      <c r="BI55" s="640"/>
    </row>
    <row r="56" spans="2:65" ht="15" customHeight="1">
      <c r="D56" s="635" t="s">
        <v>16</v>
      </c>
      <c r="E56" s="636"/>
      <c r="F56" s="637"/>
      <c r="G56" s="628"/>
      <c r="H56" s="629"/>
      <c r="I56" s="630"/>
      <c r="BD56" s="635" t="s">
        <v>16</v>
      </c>
      <c r="BE56" s="636"/>
      <c r="BF56" s="637"/>
      <c r="BG56" s="638"/>
      <c r="BH56" s="671"/>
      <c r="BI56" s="672"/>
    </row>
    <row r="57" spans="2:65" ht="15" customHeight="1">
      <c r="D57" s="635" t="s">
        <v>2220</v>
      </c>
      <c r="E57" s="636"/>
      <c r="F57" s="637"/>
      <c r="G57" s="628"/>
      <c r="H57" s="693"/>
      <c r="I57" s="694"/>
      <c r="BD57" s="635" t="s">
        <v>2220</v>
      </c>
      <c r="BE57" s="636"/>
      <c r="BF57" s="637"/>
      <c r="BG57" s="638"/>
      <c r="BH57" s="639"/>
      <c r="BI57" s="640"/>
    </row>
    <row r="58" spans="2:65" ht="15" customHeight="1">
      <c r="D58" s="635" t="s">
        <v>245</v>
      </c>
      <c r="E58" s="636"/>
      <c r="F58" s="637"/>
      <c r="G58" s="701"/>
      <c r="H58" s="702"/>
      <c r="I58" s="703"/>
      <c r="J58" s="1" t="s">
        <v>2</v>
      </c>
      <c r="BD58" s="635" t="s">
        <v>245</v>
      </c>
      <c r="BE58" s="636"/>
      <c r="BF58" s="637"/>
      <c r="BG58" s="644"/>
      <c r="BH58" s="645"/>
      <c r="BI58" s="646"/>
      <c r="BJ58" s="1" t="s">
        <v>2</v>
      </c>
    </row>
    <row r="59" spans="2:65" ht="15" customHeight="1">
      <c r="D59" s="635" t="s">
        <v>3</v>
      </c>
      <c r="E59" s="636"/>
      <c r="F59" s="637"/>
      <c r="G59" s="704"/>
      <c r="H59" s="705"/>
      <c r="I59" s="706"/>
      <c r="J59" s="1" t="s">
        <v>11</v>
      </c>
      <c r="BD59" s="635" t="s">
        <v>3</v>
      </c>
      <c r="BE59" s="636"/>
      <c r="BF59" s="637"/>
      <c r="BG59" s="647"/>
      <c r="BH59" s="648"/>
      <c r="BI59" s="649"/>
      <c r="BJ59" s="1" t="s">
        <v>11</v>
      </c>
    </row>
    <row r="60" spans="2:65" ht="15" customHeight="1">
      <c r="D60" s="673" t="s">
        <v>4</v>
      </c>
      <c r="E60" s="674"/>
      <c r="F60" s="675"/>
      <c r="G60" s="656" t="str">
        <f>IF(G58="","",ROUNDDOWN(G58*G59,2))</f>
        <v/>
      </c>
      <c r="H60" s="657"/>
      <c r="I60" s="658"/>
      <c r="J60" s="1" t="s">
        <v>2</v>
      </c>
      <c r="BD60" s="673" t="s">
        <v>4</v>
      </c>
      <c r="BE60" s="674"/>
      <c r="BF60" s="675"/>
      <c r="BG60" s="656" t="str">
        <f>IF(BG58="","",ROUNDDOWN(BG58*BG59,2))</f>
        <v/>
      </c>
      <c r="BH60" s="657"/>
      <c r="BI60" s="658"/>
      <c r="BJ60" s="1" t="s">
        <v>2</v>
      </c>
    </row>
    <row r="61" spans="2:65">
      <c r="D61" s="17" t="s">
        <v>2205</v>
      </c>
      <c r="BD61" s="17" t="s">
        <v>2205</v>
      </c>
    </row>
    <row r="62" spans="2:65" ht="18" customHeight="1">
      <c r="B62" s="1" t="s">
        <v>12</v>
      </c>
      <c r="BB62" s="1" t="s">
        <v>12</v>
      </c>
    </row>
    <row r="63" spans="2:65" ht="18" customHeight="1">
      <c r="C63" s="2" t="s">
        <v>344</v>
      </c>
      <c r="D63" s="676" t="s">
        <v>2375</v>
      </c>
      <c r="E63" s="677"/>
      <c r="F63" s="678"/>
      <c r="G63" s="716"/>
      <c r="H63" s="717"/>
      <c r="I63" s="718"/>
      <c r="M63" s="469"/>
      <c r="N63" s="469"/>
      <c r="O63" s="469"/>
      <c r="P63" s="469"/>
      <c r="Q63" s="469"/>
      <c r="R63" s="469"/>
      <c r="S63" s="469"/>
      <c r="T63" s="469"/>
      <c r="BC63" s="2" t="s">
        <v>344</v>
      </c>
      <c r="BD63" s="676" t="s">
        <v>2375</v>
      </c>
      <c r="BE63" s="677"/>
      <c r="BF63" s="678"/>
      <c r="BG63" s="679" t="s">
        <v>2574</v>
      </c>
      <c r="BH63" s="680"/>
      <c r="BI63" s="681"/>
      <c r="BM63" s="469"/>
    </row>
    <row r="64" spans="2:65" ht="15" customHeight="1">
      <c r="C64" s="2"/>
      <c r="D64" s="635" t="s">
        <v>18</v>
      </c>
      <c r="E64" s="636"/>
      <c r="F64" s="637"/>
      <c r="G64" s="628"/>
      <c r="H64" s="693"/>
      <c r="I64" s="694"/>
      <c r="BC64" s="2"/>
      <c r="BD64" s="635" t="s">
        <v>18</v>
      </c>
      <c r="BE64" s="636"/>
      <c r="BF64" s="637"/>
      <c r="BG64" s="638" t="s">
        <v>2569</v>
      </c>
      <c r="BH64" s="639"/>
      <c r="BI64" s="640"/>
    </row>
    <row r="65" spans="3:65" ht="15" customHeight="1">
      <c r="D65" s="635" t="s">
        <v>16</v>
      </c>
      <c r="E65" s="636"/>
      <c r="F65" s="637"/>
      <c r="G65" s="628"/>
      <c r="H65" s="629"/>
      <c r="I65" s="630"/>
      <c r="BD65" s="635" t="s">
        <v>16</v>
      </c>
      <c r="BE65" s="636"/>
      <c r="BF65" s="637"/>
      <c r="BG65" s="638" t="s">
        <v>2576</v>
      </c>
      <c r="BH65" s="671"/>
      <c r="BI65" s="672"/>
    </row>
    <row r="66" spans="3:65" ht="15" customHeight="1">
      <c r="D66" s="635" t="s">
        <v>2220</v>
      </c>
      <c r="E66" s="636"/>
      <c r="F66" s="637"/>
      <c r="G66" s="628"/>
      <c r="H66" s="693"/>
      <c r="I66" s="694"/>
      <c r="BD66" s="635" t="s">
        <v>2220</v>
      </c>
      <c r="BE66" s="636"/>
      <c r="BF66" s="637"/>
      <c r="BG66" s="682" t="s">
        <v>2571</v>
      </c>
      <c r="BH66" s="683"/>
      <c r="BI66" s="684"/>
    </row>
    <row r="67" spans="3:65" ht="15" customHeight="1">
      <c r="D67" s="635" t="s">
        <v>246</v>
      </c>
      <c r="E67" s="636"/>
      <c r="F67" s="637"/>
      <c r="G67" s="701"/>
      <c r="H67" s="702"/>
      <c r="I67" s="703"/>
      <c r="J67" s="1" t="s">
        <v>13</v>
      </c>
      <c r="BD67" s="635" t="s">
        <v>246</v>
      </c>
      <c r="BE67" s="636"/>
      <c r="BF67" s="637"/>
      <c r="BG67" s="644">
        <v>20</v>
      </c>
      <c r="BH67" s="645"/>
      <c r="BI67" s="646"/>
      <c r="BJ67" s="1" t="s">
        <v>13</v>
      </c>
    </row>
    <row r="68" spans="3:65" ht="15" customHeight="1">
      <c r="D68" s="635" t="s">
        <v>3</v>
      </c>
      <c r="E68" s="636"/>
      <c r="F68" s="637"/>
      <c r="G68" s="704"/>
      <c r="H68" s="705"/>
      <c r="I68" s="706"/>
      <c r="J68" s="1" t="s">
        <v>11</v>
      </c>
      <c r="BD68" s="635" t="s">
        <v>3</v>
      </c>
      <c r="BE68" s="636"/>
      <c r="BF68" s="637"/>
      <c r="BG68" s="647">
        <v>1</v>
      </c>
      <c r="BH68" s="648"/>
      <c r="BI68" s="649"/>
      <c r="BJ68" s="1" t="s">
        <v>11</v>
      </c>
    </row>
    <row r="69" spans="3:65" ht="15" customHeight="1">
      <c r="D69" s="673" t="s">
        <v>5</v>
      </c>
      <c r="E69" s="674"/>
      <c r="F69" s="675"/>
      <c r="G69" s="656" t="str">
        <f>IF(G67="","",ROUNDDOWN(G67*G68,2))</f>
        <v/>
      </c>
      <c r="H69" s="657"/>
      <c r="I69" s="658"/>
      <c r="J69" s="1" t="s">
        <v>13</v>
      </c>
      <c r="BD69" s="673" t="s">
        <v>5</v>
      </c>
      <c r="BE69" s="674"/>
      <c r="BF69" s="675"/>
      <c r="BG69" s="656">
        <f>IF(BG67="","",ROUNDDOWN(BG67*BG68,2))</f>
        <v>20</v>
      </c>
      <c r="BH69" s="657"/>
      <c r="BI69" s="658"/>
      <c r="BJ69" s="1" t="s">
        <v>13</v>
      </c>
    </row>
    <row r="71" spans="3:65" ht="18" customHeight="1">
      <c r="C71" s="2" t="s">
        <v>345</v>
      </c>
      <c r="D71" s="665" t="s">
        <v>2375</v>
      </c>
      <c r="E71" s="666"/>
      <c r="F71" s="667"/>
      <c r="G71" s="698"/>
      <c r="H71" s="699"/>
      <c r="I71" s="700"/>
      <c r="M71" s="469"/>
      <c r="N71" s="469"/>
      <c r="O71" s="469"/>
      <c r="P71" s="469"/>
      <c r="Q71" s="469"/>
      <c r="R71" s="469"/>
      <c r="S71" s="469"/>
      <c r="T71" s="469"/>
      <c r="BC71" s="2" t="s">
        <v>345</v>
      </c>
      <c r="BD71" s="665" t="s">
        <v>2375</v>
      </c>
      <c r="BE71" s="666"/>
      <c r="BF71" s="667"/>
      <c r="BG71" s="668"/>
      <c r="BH71" s="669"/>
      <c r="BI71" s="670"/>
      <c r="BM71" s="469"/>
    </row>
    <row r="72" spans="3:65" ht="15" customHeight="1">
      <c r="C72" s="2"/>
      <c r="D72" s="635" t="s">
        <v>18</v>
      </c>
      <c r="E72" s="636"/>
      <c r="F72" s="637"/>
      <c r="G72" s="628"/>
      <c r="H72" s="693"/>
      <c r="I72" s="694"/>
      <c r="BC72" s="2"/>
      <c r="BD72" s="635" t="s">
        <v>18</v>
      </c>
      <c r="BE72" s="636"/>
      <c r="BF72" s="637"/>
      <c r="BG72" s="638"/>
      <c r="BH72" s="639"/>
      <c r="BI72" s="640"/>
    </row>
    <row r="73" spans="3:65" ht="15" customHeight="1">
      <c r="D73" s="635" t="s">
        <v>16</v>
      </c>
      <c r="E73" s="636"/>
      <c r="F73" s="637"/>
      <c r="G73" s="628"/>
      <c r="H73" s="629"/>
      <c r="I73" s="630"/>
      <c r="BD73" s="635" t="s">
        <v>16</v>
      </c>
      <c r="BE73" s="636"/>
      <c r="BF73" s="637"/>
      <c r="BG73" s="638"/>
      <c r="BH73" s="671"/>
      <c r="BI73" s="672"/>
    </row>
    <row r="74" spans="3:65" ht="15" customHeight="1">
      <c r="D74" s="635" t="s">
        <v>2220</v>
      </c>
      <c r="E74" s="636"/>
      <c r="F74" s="637"/>
      <c r="G74" s="628"/>
      <c r="H74" s="693"/>
      <c r="I74" s="694"/>
      <c r="BD74" s="635" t="s">
        <v>2220</v>
      </c>
      <c r="BE74" s="636"/>
      <c r="BF74" s="637"/>
      <c r="BG74" s="638"/>
      <c r="BH74" s="639"/>
      <c r="BI74" s="640"/>
    </row>
    <row r="75" spans="3:65" ht="15" customHeight="1">
      <c r="D75" s="635" t="s">
        <v>246</v>
      </c>
      <c r="E75" s="636"/>
      <c r="F75" s="637"/>
      <c r="G75" s="701"/>
      <c r="H75" s="702"/>
      <c r="I75" s="703"/>
      <c r="J75" s="1" t="s">
        <v>13</v>
      </c>
      <c r="BD75" s="635" t="s">
        <v>246</v>
      </c>
      <c r="BE75" s="636"/>
      <c r="BF75" s="637"/>
      <c r="BG75" s="644"/>
      <c r="BH75" s="645"/>
      <c r="BI75" s="646"/>
      <c r="BJ75" s="1" t="s">
        <v>13</v>
      </c>
    </row>
    <row r="76" spans="3:65" ht="15" customHeight="1">
      <c r="D76" s="635" t="s">
        <v>3</v>
      </c>
      <c r="E76" s="636"/>
      <c r="F76" s="637"/>
      <c r="G76" s="704"/>
      <c r="H76" s="705"/>
      <c r="I76" s="706"/>
      <c r="J76" s="1" t="s">
        <v>11</v>
      </c>
      <c r="BD76" s="635" t="s">
        <v>3</v>
      </c>
      <c r="BE76" s="636"/>
      <c r="BF76" s="637"/>
      <c r="BG76" s="647"/>
      <c r="BH76" s="648"/>
      <c r="BI76" s="649"/>
      <c r="BJ76" s="1" t="s">
        <v>11</v>
      </c>
    </row>
    <row r="77" spans="3:65" ht="15" customHeight="1">
      <c r="D77" s="673" t="s">
        <v>5</v>
      </c>
      <c r="E77" s="674"/>
      <c r="F77" s="675"/>
      <c r="G77" s="656" t="str">
        <f>IF(G75="","",ROUNDDOWN(G75*G76,2))</f>
        <v/>
      </c>
      <c r="H77" s="657"/>
      <c r="I77" s="658"/>
      <c r="J77" s="1" t="s">
        <v>13</v>
      </c>
      <c r="BD77" s="673" t="s">
        <v>5</v>
      </c>
      <c r="BE77" s="674"/>
      <c r="BF77" s="675"/>
      <c r="BG77" s="656" t="str">
        <f>IF(BG75="","",ROUNDDOWN(BG75*BG76,2))</f>
        <v/>
      </c>
      <c r="BH77" s="657"/>
      <c r="BI77" s="658"/>
      <c r="BJ77" s="1" t="s">
        <v>13</v>
      </c>
    </row>
    <row r="79" spans="3:65" ht="18" customHeight="1">
      <c r="C79" s="2" t="s">
        <v>2373</v>
      </c>
      <c r="D79" s="665" t="s">
        <v>2375</v>
      </c>
      <c r="E79" s="666"/>
      <c r="F79" s="667"/>
      <c r="G79" s="698"/>
      <c r="H79" s="699"/>
      <c r="I79" s="700"/>
      <c r="M79" s="469"/>
      <c r="N79" s="469"/>
      <c r="O79" s="469"/>
      <c r="P79" s="469"/>
      <c r="Q79" s="469"/>
      <c r="R79" s="469"/>
      <c r="S79" s="469"/>
      <c r="T79" s="469"/>
      <c r="BC79" s="2" t="s">
        <v>2373</v>
      </c>
      <c r="BD79" s="665" t="s">
        <v>2375</v>
      </c>
      <c r="BE79" s="666"/>
      <c r="BF79" s="667"/>
      <c r="BG79" s="668"/>
      <c r="BH79" s="669"/>
      <c r="BI79" s="670"/>
      <c r="BM79" s="469"/>
    </row>
    <row r="80" spans="3:65" ht="15" customHeight="1">
      <c r="C80" s="2"/>
      <c r="D80" s="635" t="s">
        <v>18</v>
      </c>
      <c r="E80" s="636"/>
      <c r="F80" s="637"/>
      <c r="G80" s="628"/>
      <c r="H80" s="693"/>
      <c r="I80" s="694"/>
      <c r="BC80" s="2"/>
      <c r="BD80" s="635" t="s">
        <v>18</v>
      </c>
      <c r="BE80" s="636"/>
      <c r="BF80" s="637"/>
      <c r="BG80" s="638"/>
      <c r="BH80" s="639"/>
      <c r="BI80" s="640"/>
    </row>
    <row r="81" spans="2:65" ht="15" customHeight="1">
      <c r="D81" s="635" t="s">
        <v>16</v>
      </c>
      <c r="E81" s="636"/>
      <c r="F81" s="637"/>
      <c r="G81" s="628"/>
      <c r="H81" s="629"/>
      <c r="I81" s="630"/>
      <c r="BD81" s="635" t="s">
        <v>16</v>
      </c>
      <c r="BE81" s="636"/>
      <c r="BF81" s="637"/>
      <c r="BG81" s="638"/>
      <c r="BH81" s="671"/>
      <c r="BI81" s="672"/>
    </row>
    <row r="82" spans="2:65" ht="15" customHeight="1">
      <c r="D82" s="635" t="s">
        <v>2220</v>
      </c>
      <c r="E82" s="636"/>
      <c r="F82" s="637"/>
      <c r="G82" s="628"/>
      <c r="H82" s="693"/>
      <c r="I82" s="694"/>
      <c r="BD82" s="635" t="s">
        <v>2220</v>
      </c>
      <c r="BE82" s="636"/>
      <c r="BF82" s="637"/>
      <c r="BG82" s="638"/>
      <c r="BH82" s="639"/>
      <c r="BI82" s="640"/>
    </row>
    <row r="83" spans="2:65" ht="15" customHeight="1">
      <c r="D83" s="635" t="s">
        <v>246</v>
      </c>
      <c r="E83" s="636"/>
      <c r="F83" s="637"/>
      <c r="G83" s="701"/>
      <c r="H83" s="702"/>
      <c r="I83" s="703"/>
      <c r="J83" s="1" t="s">
        <v>13</v>
      </c>
      <c r="BD83" s="635" t="s">
        <v>246</v>
      </c>
      <c r="BE83" s="636"/>
      <c r="BF83" s="637"/>
      <c r="BG83" s="644"/>
      <c r="BH83" s="645"/>
      <c r="BI83" s="646"/>
      <c r="BJ83" s="1" t="s">
        <v>13</v>
      </c>
    </row>
    <row r="84" spans="2:65" ht="15" customHeight="1">
      <c r="D84" s="635" t="s">
        <v>3</v>
      </c>
      <c r="E84" s="636"/>
      <c r="F84" s="637"/>
      <c r="G84" s="704"/>
      <c r="H84" s="705"/>
      <c r="I84" s="706"/>
      <c r="J84" s="1" t="s">
        <v>11</v>
      </c>
      <c r="BD84" s="635" t="s">
        <v>3</v>
      </c>
      <c r="BE84" s="636"/>
      <c r="BF84" s="637"/>
      <c r="BG84" s="647"/>
      <c r="BH84" s="648"/>
      <c r="BI84" s="649"/>
      <c r="BJ84" s="1" t="s">
        <v>11</v>
      </c>
    </row>
    <row r="85" spans="2:65" ht="15" customHeight="1">
      <c r="D85" s="673" t="s">
        <v>5</v>
      </c>
      <c r="E85" s="674"/>
      <c r="F85" s="675"/>
      <c r="G85" s="656" t="str">
        <f>IF(G83="","",ROUNDDOWN(G83*G84,2))</f>
        <v/>
      </c>
      <c r="H85" s="657"/>
      <c r="I85" s="658"/>
      <c r="J85" s="1" t="s">
        <v>13</v>
      </c>
      <c r="BD85" s="673" t="s">
        <v>5</v>
      </c>
      <c r="BE85" s="674"/>
      <c r="BF85" s="675"/>
      <c r="BG85" s="656" t="str">
        <f>IF(BG83="","",ROUNDDOWN(BG83*BG84,2))</f>
        <v/>
      </c>
      <c r="BH85" s="657"/>
      <c r="BI85" s="658"/>
      <c r="BJ85" s="1" t="s">
        <v>13</v>
      </c>
    </row>
    <row r="88" spans="2:65" ht="18" customHeight="1">
      <c r="B88" s="1" t="s">
        <v>2194</v>
      </c>
      <c r="BB88" s="1" t="s">
        <v>2194</v>
      </c>
    </row>
    <row r="89" spans="2:65" ht="18" customHeight="1">
      <c r="C89" s="2" t="s">
        <v>344</v>
      </c>
      <c r="D89" s="676" t="s">
        <v>2375</v>
      </c>
      <c r="E89" s="677"/>
      <c r="F89" s="678"/>
      <c r="G89" s="716"/>
      <c r="H89" s="717"/>
      <c r="I89" s="718"/>
      <c r="M89" s="469"/>
      <c r="N89" s="469"/>
      <c r="O89" s="469"/>
      <c r="P89" s="469"/>
      <c r="Q89" s="469"/>
      <c r="R89" s="469"/>
      <c r="S89" s="469"/>
      <c r="T89" s="469"/>
      <c r="BC89" s="2" t="s">
        <v>344</v>
      </c>
      <c r="BD89" s="676" t="s">
        <v>2375</v>
      </c>
      <c r="BE89" s="677"/>
      <c r="BF89" s="678"/>
      <c r="BG89" s="679"/>
      <c r="BH89" s="680"/>
      <c r="BI89" s="681"/>
      <c r="BM89" s="469"/>
    </row>
    <row r="90" spans="2:65" ht="17.100000000000001" customHeight="1">
      <c r="C90" s="2"/>
      <c r="D90" s="641" t="s">
        <v>18</v>
      </c>
      <c r="E90" s="642"/>
      <c r="F90" s="643"/>
      <c r="G90" s="628"/>
      <c r="H90" s="693"/>
      <c r="I90" s="694"/>
      <c r="BC90" s="2"/>
      <c r="BD90" s="641" t="s">
        <v>18</v>
      </c>
      <c r="BE90" s="642"/>
      <c r="BF90" s="643"/>
      <c r="BG90" s="638"/>
      <c r="BH90" s="639"/>
      <c r="BI90" s="640"/>
    </row>
    <row r="91" spans="2:65" ht="17.100000000000001" customHeight="1">
      <c r="D91" s="641" t="s">
        <v>16</v>
      </c>
      <c r="E91" s="642"/>
      <c r="F91" s="643"/>
      <c r="G91" s="628"/>
      <c r="H91" s="629"/>
      <c r="I91" s="630"/>
      <c r="BD91" s="641" t="s">
        <v>16</v>
      </c>
      <c r="BE91" s="642"/>
      <c r="BF91" s="643"/>
      <c r="BG91" s="638"/>
      <c r="BH91" s="671"/>
      <c r="BI91" s="672"/>
    </row>
    <row r="92" spans="2:65" ht="17.100000000000001" customHeight="1">
      <c r="D92" s="635" t="s">
        <v>2220</v>
      </c>
      <c r="E92" s="636"/>
      <c r="F92" s="637"/>
      <c r="G92" s="628"/>
      <c r="H92" s="693"/>
      <c r="I92" s="694"/>
      <c r="BD92" s="635" t="s">
        <v>2220</v>
      </c>
      <c r="BE92" s="636"/>
      <c r="BF92" s="637"/>
      <c r="BG92" s="638"/>
      <c r="BH92" s="639"/>
      <c r="BI92" s="640"/>
    </row>
    <row r="93" spans="2:65" ht="17.100000000000001" customHeight="1">
      <c r="D93" s="641" t="s">
        <v>247</v>
      </c>
      <c r="E93" s="642"/>
      <c r="F93" s="643"/>
      <c r="G93" s="701"/>
      <c r="H93" s="721"/>
      <c r="I93" s="722"/>
      <c r="J93" s="1" t="s">
        <v>2</v>
      </c>
      <c r="BD93" s="641" t="s">
        <v>247</v>
      </c>
      <c r="BE93" s="642"/>
      <c r="BF93" s="643"/>
      <c r="BG93" s="644"/>
      <c r="BH93" s="645"/>
      <c r="BI93" s="646"/>
      <c r="BJ93" s="1" t="s">
        <v>2</v>
      </c>
    </row>
    <row r="94" spans="2:65" ht="17.100000000000001" customHeight="1">
      <c r="D94" s="641" t="s">
        <v>347</v>
      </c>
      <c r="E94" s="642"/>
      <c r="F94" s="643"/>
      <c r="G94" s="701"/>
      <c r="H94" s="702"/>
      <c r="I94" s="703"/>
      <c r="J94" s="1" t="s">
        <v>13</v>
      </c>
      <c r="BD94" s="641" t="s">
        <v>347</v>
      </c>
      <c r="BE94" s="642"/>
      <c r="BF94" s="643"/>
      <c r="BG94" s="644"/>
      <c r="BH94" s="645"/>
      <c r="BI94" s="646"/>
      <c r="BJ94" s="1" t="s">
        <v>13</v>
      </c>
    </row>
    <row r="95" spans="2:65" ht="17.100000000000001" customHeight="1">
      <c r="D95" s="641" t="s">
        <v>3</v>
      </c>
      <c r="E95" s="642"/>
      <c r="F95" s="643"/>
      <c r="G95" s="704"/>
      <c r="H95" s="705"/>
      <c r="I95" s="706"/>
      <c r="J95" s="1" t="s">
        <v>11</v>
      </c>
      <c r="BD95" s="641" t="s">
        <v>3</v>
      </c>
      <c r="BE95" s="642"/>
      <c r="BF95" s="643"/>
      <c r="BG95" s="647"/>
      <c r="BH95" s="648"/>
      <c r="BI95" s="649"/>
      <c r="BJ95" s="1" t="s">
        <v>11</v>
      </c>
    </row>
    <row r="96" spans="2:65" ht="17.100000000000001" customHeight="1">
      <c r="D96" s="641" t="s">
        <v>14</v>
      </c>
      <c r="E96" s="642"/>
      <c r="F96" s="643"/>
      <c r="G96" s="650" t="str">
        <f>IF(G93="","",ROUNDDOWN(G93*G95,2))</f>
        <v/>
      </c>
      <c r="H96" s="645"/>
      <c r="I96" s="646"/>
      <c r="J96" s="1" t="s">
        <v>2</v>
      </c>
      <c r="BD96" s="641" t="s">
        <v>14</v>
      </c>
      <c r="BE96" s="642"/>
      <c r="BF96" s="643"/>
      <c r="BG96" s="650" t="str">
        <f>IF(BG93="","",ROUNDDOWN(BG93*BG95,2))</f>
        <v/>
      </c>
      <c r="BH96" s="645"/>
      <c r="BI96" s="646"/>
      <c r="BJ96" s="1" t="s">
        <v>2</v>
      </c>
    </row>
    <row r="97" spans="3:65" ht="17.100000000000001" customHeight="1">
      <c r="D97" s="651" t="s">
        <v>5</v>
      </c>
      <c r="E97" s="652"/>
      <c r="F97" s="653"/>
      <c r="G97" s="656" t="str">
        <f>IF(G94="","",ROUNDDOWN(G94*G95,2))</f>
        <v/>
      </c>
      <c r="H97" s="657"/>
      <c r="I97" s="658"/>
      <c r="J97" s="1" t="s">
        <v>13</v>
      </c>
      <c r="BD97" s="651" t="s">
        <v>5</v>
      </c>
      <c r="BE97" s="652"/>
      <c r="BF97" s="653"/>
      <c r="BG97" s="656" t="str">
        <f>IF(BG94="","",ROUNDDOWN(BG94*BG95,2))</f>
        <v/>
      </c>
      <c r="BH97" s="657"/>
      <c r="BI97" s="658"/>
      <c r="BJ97" s="1" t="s">
        <v>13</v>
      </c>
    </row>
    <row r="99" spans="3:65" ht="18" customHeight="1">
      <c r="C99" s="2" t="s">
        <v>345</v>
      </c>
      <c r="D99" s="665" t="s">
        <v>2375</v>
      </c>
      <c r="E99" s="666"/>
      <c r="F99" s="667"/>
      <c r="G99" s="698"/>
      <c r="H99" s="699"/>
      <c r="I99" s="700"/>
      <c r="M99" s="469"/>
      <c r="N99" s="469"/>
      <c r="O99" s="469"/>
      <c r="P99" s="469"/>
      <c r="Q99" s="469"/>
      <c r="R99" s="469"/>
      <c r="S99" s="469"/>
      <c r="T99" s="469"/>
      <c r="BC99" s="2" t="s">
        <v>345</v>
      </c>
      <c r="BD99" s="665" t="s">
        <v>2375</v>
      </c>
      <c r="BE99" s="666"/>
      <c r="BF99" s="667"/>
      <c r="BG99" s="668"/>
      <c r="BH99" s="669"/>
      <c r="BI99" s="670"/>
      <c r="BM99" s="469"/>
    </row>
    <row r="100" spans="3:65" ht="17.100000000000001" customHeight="1">
      <c r="C100" s="2"/>
      <c r="D100" s="641" t="s">
        <v>18</v>
      </c>
      <c r="E100" s="642"/>
      <c r="F100" s="643"/>
      <c r="G100" s="628"/>
      <c r="H100" s="693"/>
      <c r="I100" s="694"/>
      <c r="BC100" s="2"/>
      <c r="BD100" s="641" t="s">
        <v>18</v>
      </c>
      <c r="BE100" s="642"/>
      <c r="BF100" s="643"/>
      <c r="BG100" s="638"/>
      <c r="BH100" s="639"/>
      <c r="BI100" s="640"/>
    </row>
    <row r="101" spans="3:65" ht="17.100000000000001" customHeight="1">
      <c r="D101" s="641" t="s">
        <v>16</v>
      </c>
      <c r="E101" s="642"/>
      <c r="F101" s="643"/>
      <c r="G101" s="628"/>
      <c r="H101" s="629"/>
      <c r="I101" s="630"/>
      <c r="BD101" s="641" t="s">
        <v>16</v>
      </c>
      <c r="BE101" s="642"/>
      <c r="BF101" s="643"/>
      <c r="BG101" s="638"/>
      <c r="BH101" s="671"/>
      <c r="BI101" s="672"/>
    </row>
    <row r="102" spans="3:65" ht="17.100000000000001" customHeight="1">
      <c r="D102" s="635" t="s">
        <v>2220</v>
      </c>
      <c r="E102" s="636"/>
      <c r="F102" s="637"/>
      <c r="G102" s="628"/>
      <c r="H102" s="693"/>
      <c r="I102" s="694"/>
      <c r="BD102" s="635" t="s">
        <v>2220</v>
      </c>
      <c r="BE102" s="636"/>
      <c r="BF102" s="637"/>
      <c r="BG102" s="638"/>
      <c r="BH102" s="639"/>
      <c r="BI102" s="640"/>
    </row>
    <row r="103" spans="3:65" ht="17.100000000000001" customHeight="1">
      <c r="D103" s="641" t="s">
        <v>247</v>
      </c>
      <c r="E103" s="642"/>
      <c r="F103" s="643"/>
      <c r="G103" s="701"/>
      <c r="H103" s="702"/>
      <c r="I103" s="703"/>
      <c r="J103" s="1" t="s">
        <v>2</v>
      </c>
      <c r="BD103" s="641" t="s">
        <v>247</v>
      </c>
      <c r="BE103" s="642"/>
      <c r="BF103" s="643"/>
      <c r="BG103" s="644"/>
      <c r="BH103" s="645"/>
      <c r="BI103" s="646"/>
      <c r="BJ103" s="1" t="s">
        <v>2</v>
      </c>
    </row>
    <row r="104" spans="3:65" ht="17.100000000000001" customHeight="1">
      <c r="D104" s="641" t="s">
        <v>347</v>
      </c>
      <c r="E104" s="642"/>
      <c r="F104" s="643"/>
      <c r="G104" s="701"/>
      <c r="H104" s="702"/>
      <c r="I104" s="703"/>
      <c r="J104" s="1" t="s">
        <v>13</v>
      </c>
      <c r="BD104" s="641" t="s">
        <v>347</v>
      </c>
      <c r="BE104" s="642"/>
      <c r="BF104" s="643"/>
      <c r="BG104" s="644"/>
      <c r="BH104" s="645"/>
      <c r="BI104" s="646"/>
      <c r="BJ104" s="1" t="s">
        <v>13</v>
      </c>
    </row>
    <row r="105" spans="3:65" ht="17.100000000000001" customHeight="1">
      <c r="D105" s="641" t="s">
        <v>3</v>
      </c>
      <c r="E105" s="642"/>
      <c r="F105" s="643"/>
      <c r="G105" s="704"/>
      <c r="H105" s="705"/>
      <c r="I105" s="706"/>
      <c r="J105" s="1" t="s">
        <v>11</v>
      </c>
      <c r="BD105" s="641" t="s">
        <v>3</v>
      </c>
      <c r="BE105" s="642"/>
      <c r="BF105" s="643"/>
      <c r="BG105" s="647"/>
      <c r="BH105" s="648"/>
      <c r="BI105" s="649"/>
      <c r="BJ105" s="1" t="s">
        <v>11</v>
      </c>
    </row>
    <row r="106" spans="3:65" ht="17.100000000000001" customHeight="1">
      <c r="D106" s="641" t="s">
        <v>14</v>
      </c>
      <c r="E106" s="642"/>
      <c r="F106" s="643"/>
      <c r="G106" s="650" t="str">
        <f>IF(G103="","",ROUNDDOWN(G103*G105,2))</f>
        <v/>
      </c>
      <c r="H106" s="645"/>
      <c r="I106" s="646"/>
      <c r="J106" s="1" t="s">
        <v>2</v>
      </c>
      <c r="BD106" s="641" t="s">
        <v>14</v>
      </c>
      <c r="BE106" s="642"/>
      <c r="BF106" s="643"/>
      <c r="BG106" s="650" t="str">
        <f>IF(BG103="","",ROUNDDOWN(BG103*BG105,2))</f>
        <v/>
      </c>
      <c r="BH106" s="645"/>
      <c r="BI106" s="646"/>
      <c r="BJ106" s="1" t="s">
        <v>2</v>
      </c>
    </row>
    <row r="107" spans="3:65" ht="17.100000000000001" customHeight="1">
      <c r="D107" s="651" t="s">
        <v>5</v>
      </c>
      <c r="E107" s="652"/>
      <c r="F107" s="653"/>
      <c r="G107" s="656" t="str">
        <f>IF(G104="","",ROUNDDOWN(G104*G105,2))</f>
        <v/>
      </c>
      <c r="H107" s="657"/>
      <c r="I107" s="658"/>
      <c r="J107" s="1" t="s">
        <v>13</v>
      </c>
      <c r="BD107" s="651" t="s">
        <v>5</v>
      </c>
      <c r="BE107" s="652"/>
      <c r="BF107" s="653"/>
      <c r="BG107" s="656" t="str">
        <f>IF(BG104="","",ROUNDDOWN(BG104*BG105,2))</f>
        <v/>
      </c>
      <c r="BH107" s="657"/>
      <c r="BI107" s="658"/>
      <c r="BJ107" s="1" t="s">
        <v>13</v>
      </c>
    </row>
    <row r="109" spans="3:65" ht="18" customHeight="1">
      <c r="C109" s="2" t="s">
        <v>2373</v>
      </c>
      <c r="D109" s="665" t="s">
        <v>2375</v>
      </c>
      <c r="E109" s="666"/>
      <c r="F109" s="667"/>
      <c r="G109" s="698"/>
      <c r="H109" s="699"/>
      <c r="I109" s="700"/>
      <c r="M109" s="469"/>
      <c r="N109" s="469"/>
      <c r="O109" s="469"/>
      <c r="P109" s="469"/>
      <c r="Q109" s="469"/>
      <c r="R109" s="469"/>
      <c r="S109" s="469"/>
      <c r="T109" s="469"/>
      <c r="BC109" s="2" t="s">
        <v>2373</v>
      </c>
      <c r="BD109" s="665" t="s">
        <v>2375</v>
      </c>
      <c r="BE109" s="666"/>
      <c r="BF109" s="667"/>
      <c r="BG109" s="668"/>
      <c r="BH109" s="669"/>
      <c r="BI109" s="670"/>
      <c r="BM109" s="469"/>
    </row>
    <row r="110" spans="3:65" ht="17.100000000000001" customHeight="1">
      <c r="C110" s="2"/>
      <c r="D110" s="641" t="s">
        <v>18</v>
      </c>
      <c r="E110" s="642"/>
      <c r="F110" s="643"/>
      <c r="G110" s="628"/>
      <c r="H110" s="693"/>
      <c r="I110" s="694"/>
      <c r="BC110" s="2"/>
      <c r="BD110" s="641" t="s">
        <v>18</v>
      </c>
      <c r="BE110" s="642"/>
      <c r="BF110" s="643"/>
      <c r="BG110" s="638"/>
      <c r="BH110" s="639"/>
      <c r="BI110" s="640"/>
    </row>
    <row r="111" spans="3:65" ht="17.100000000000001" customHeight="1">
      <c r="D111" s="641" t="s">
        <v>16</v>
      </c>
      <c r="E111" s="642"/>
      <c r="F111" s="643"/>
      <c r="G111" s="628"/>
      <c r="H111" s="629"/>
      <c r="I111" s="630"/>
      <c r="BD111" s="641" t="s">
        <v>16</v>
      </c>
      <c r="BE111" s="642"/>
      <c r="BF111" s="643"/>
      <c r="BG111" s="638"/>
      <c r="BH111" s="671"/>
      <c r="BI111" s="672"/>
    </row>
    <row r="112" spans="3:65" ht="17.100000000000001" customHeight="1">
      <c r="D112" s="635" t="s">
        <v>2220</v>
      </c>
      <c r="E112" s="636"/>
      <c r="F112" s="637"/>
      <c r="G112" s="628"/>
      <c r="H112" s="693"/>
      <c r="I112" s="694"/>
      <c r="BD112" s="635" t="s">
        <v>2220</v>
      </c>
      <c r="BE112" s="636"/>
      <c r="BF112" s="637"/>
      <c r="BG112" s="638"/>
      <c r="BH112" s="639"/>
      <c r="BI112" s="640"/>
    </row>
    <row r="113" spans="2:62" ht="17.100000000000001" customHeight="1">
      <c r="D113" s="641" t="s">
        <v>247</v>
      </c>
      <c r="E113" s="642"/>
      <c r="F113" s="643"/>
      <c r="G113" s="701"/>
      <c r="H113" s="702"/>
      <c r="I113" s="703"/>
      <c r="J113" s="1" t="s">
        <v>2</v>
      </c>
      <c r="BD113" s="641" t="s">
        <v>247</v>
      </c>
      <c r="BE113" s="642"/>
      <c r="BF113" s="643"/>
      <c r="BG113" s="644"/>
      <c r="BH113" s="645"/>
      <c r="BI113" s="646"/>
      <c r="BJ113" s="1" t="s">
        <v>2</v>
      </c>
    </row>
    <row r="114" spans="2:62" ht="17.100000000000001" customHeight="1">
      <c r="D114" s="641" t="s">
        <v>347</v>
      </c>
      <c r="E114" s="642"/>
      <c r="F114" s="643"/>
      <c r="G114" s="701"/>
      <c r="H114" s="702"/>
      <c r="I114" s="703"/>
      <c r="J114" s="1" t="s">
        <v>13</v>
      </c>
      <c r="BD114" s="641" t="s">
        <v>347</v>
      </c>
      <c r="BE114" s="642"/>
      <c r="BF114" s="643"/>
      <c r="BG114" s="644"/>
      <c r="BH114" s="645"/>
      <c r="BI114" s="646"/>
      <c r="BJ114" s="1" t="s">
        <v>13</v>
      </c>
    </row>
    <row r="115" spans="2:62" ht="17.100000000000001" customHeight="1">
      <c r="D115" s="641" t="s">
        <v>3</v>
      </c>
      <c r="E115" s="642"/>
      <c r="F115" s="643"/>
      <c r="G115" s="704"/>
      <c r="H115" s="705"/>
      <c r="I115" s="706"/>
      <c r="J115" s="1" t="s">
        <v>11</v>
      </c>
      <c r="BD115" s="641" t="s">
        <v>3</v>
      </c>
      <c r="BE115" s="642"/>
      <c r="BF115" s="643"/>
      <c r="BG115" s="647"/>
      <c r="BH115" s="648"/>
      <c r="BI115" s="649"/>
      <c r="BJ115" s="1" t="s">
        <v>11</v>
      </c>
    </row>
    <row r="116" spans="2:62" ht="17.100000000000001" customHeight="1">
      <c r="D116" s="641" t="s">
        <v>14</v>
      </c>
      <c r="E116" s="642"/>
      <c r="F116" s="643"/>
      <c r="G116" s="650" t="str">
        <f>IF(G113="","",ROUNDDOWN(G113*G115,2))</f>
        <v/>
      </c>
      <c r="H116" s="645"/>
      <c r="I116" s="646"/>
      <c r="J116" s="1" t="s">
        <v>2</v>
      </c>
      <c r="BD116" s="641" t="s">
        <v>14</v>
      </c>
      <c r="BE116" s="642"/>
      <c r="BF116" s="643"/>
      <c r="BG116" s="650" t="str">
        <f>IF(BG113="","",ROUNDDOWN(BG113*BG115,2))</f>
        <v/>
      </c>
      <c r="BH116" s="645"/>
      <c r="BI116" s="646"/>
      <c r="BJ116" s="1" t="s">
        <v>2</v>
      </c>
    </row>
    <row r="117" spans="2:62" ht="17.100000000000001" customHeight="1">
      <c r="D117" s="651" t="s">
        <v>5</v>
      </c>
      <c r="E117" s="652"/>
      <c r="F117" s="653"/>
      <c r="G117" s="656" t="str">
        <f>IF(G114="","",ROUNDDOWN(G114*G115,2))</f>
        <v/>
      </c>
      <c r="H117" s="657"/>
      <c r="I117" s="658"/>
      <c r="J117" s="1" t="s">
        <v>13</v>
      </c>
      <c r="BD117" s="651" t="s">
        <v>5</v>
      </c>
      <c r="BE117" s="652"/>
      <c r="BF117" s="653"/>
      <c r="BG117" s="656" t="str">
        <f>IF(BG114="","",ROUNDDOWN(BG114*BG115,2))</f>
        <v/>
      </c>
      <c r="BH117" s="657"/>
      <c r="BI117" s="658"/>
      <c r="BJ117" s="1" t="s">
        <v>13</v>
      </c>
    </row>
    <row r="119" spans="2:62" ht="18" customHeight="1">
      <c r="B119" s="1" t="s">
        <v>2638</v>
      </c>
      <c r="BB119" s="1" t="s">
        <v>2194</v>
      </c>
    </row>
    <row r="120" spans="2:62" ht="17.100000000000001" customHeight="1">
      <c r="D120" s="707" t="s">
        <v>2585</v>
      </c>
      <c r="E120" s="707"/>
      <c r="F120" s="707"/>
      <c r="G120" s="547" t="str">
        <f>IF(AND(G69="",G97=""),"",SUM(G69,G77,G85,G97,G107,G117))</f>
        <v/>
      </c>
      <c r="H120" s="1" t="s">
        <v>13</v>
      </c>
      <c r="I120" s="558"/>
      <c r="BD120" s="651" t="s">
        <v>5</v>
      </c>
      <c r="BE120" s="652"/>
      <c r="BF120" s="653"/>
      <c r="BG120" s="656" t="s">
        <v>0</v>
      </c>
      <c r="BH120" s="657"/>
      <c r="BI120" s="658"/>
      <c r="BJ120" s="1" t="s">
        <v>13</v>
      </c>
    </row>
    <row r="121" spans="2:62" ht="17.100000000000001" customHeight="1">
      <c r="D121" s="554" t="s">
        <v>2615</v>
      </c>
      <c r="E121" s="554"/>
      <c r="F121" s="554"/>
      <c r="G121" s="547" t="str">
        <f>IF(G120="","",IF(G120&lt;=G6*5,G120,G6*5))</f>
        <v/>
      </c>
      <c r="H121" s="1" t="s">
        <v>13</v>
      </c>
      <c r="I121" s="558"/>
      <c r="BD121" s="557"/>
      <c r="BE121" s="557"/>
      <c r="BF121" s="557"/>
      <c r="BG121" s="555"/>
      <c r="BH121" s="556"/>
      <c r="BI121" s="556"/>
    </row>
    <row r="122" spans="2:62" ht="17.100000000000001" customHeight="1">
      <c r="D122" s="554"/>
      <c r="E122" s="554"/>
      <c r="F122" s="554"/>
      <c r="G122" s="554"/>
      <c r="H122" s="554"/>
      <c r="I122" s="554"/>
      <c r="BD122" s="557"/>
      <c r="BE122" s="557"/>
      <c r="BF122" s="557"/>
      <c r="BG122" s="555"/>
      <c r="BH122" s="556"/>
      <c r="BI122" s="556"/>
    </row>
    <row r="123" spans="2:62" ht="18" customHeight="1">
      <c r="B123" s="1" t="s">
        <v>296</v>
      </c>
      <c r="BB123" s="1" t="s">
        <v>296</v>
      </c>
    </row>
    <row r="124" spans="2:62" ht="21" customHeight="1">
      <c r="B124" s="14" t="s">
        <v>2383</v>
      </c>
      <c r="D124" s="2"/>
      <c r="J124" s="4"/>
      <c r="BB124" s="14" t="s">
        <v>2383</v>
      </c>
      <c r="BD124" s="2"/>
      <c r="BJ124" s="4"/>
    </row>
    <row r="125" spans="2:62" ht="26.4" customHeight="1">
      <c r="C125" s="659"/>
      <c r="D125" s="660"/>
      <c r="E125" s="55" t="s">
        <v>20</v>
      </c>
      <c r="F125" s="55" t="s">
        <v>21</v>
      </c>
      <c r="G125" s="55" t="s">
        <v>22</v>
      </c>
      <c r="H125" s="55" t="s">
        <v>23</v>
      </c>
      <c r="I125" s="55" t="s">
        <v>24</v>
      </c>
      <c r="J125" s="55" t="s">
        <v>25</v>
      </c>
      <c r="BC125" s="659"/>
      <c r="BD125" s="660"/>
      <c r="BE125" s="55" t="s">
        <v>20</v>
      </c>
      <c r="BF125" s="55" t="s">
        <v>21</v>
      </c>
      <c r="BG125" s="55" t="s">
        <v>22</v>
      </c>
      <c r="BH125" s="55" t="s">
        <v>23</v>
      </c>
      <c r="BI125" s="55" t="s">
        <v>24</v>
      </c>
      <c r="BJ125" s="55" t="s">
        <v>25</v>
      </c>
    </row>
    <row r="126" spans="2:62" ht="26.4" customHeight="1">
      <c r="C126" s="632" t="s">
        <v>32</v>
      </c>
      <c r="D126" s="633"/>
      <c r="E126" s="118"/>
      <c r="F126" s="118"/>
      <c r="G126" s="118"/>
      <c r="H126" s="118"/>
      <c r="I126" s="118"/>
      <c r="J126" s="118"/>
      <c r="BC126" s="632" t="s">
        <v>32</v>
      </c>
      <c r="BD126" s="633"/>
      <c r="BE126" s="473">
        <v>100</v>
      </c>
      <c r="BF126" s="473">
        <v>200</v>
      </c>
      <c r="BG126" s="473">
        <v>300</v>
      </c>
      <c r="BH126" s="473">
        <v>400</v>
      </c>
      <c r="BI126" s="473">
        <v>500</v>
      </c>
      <c r="BJ126" s="473">
        <v>600</v>
      </c>
    </row>
    <row r="127" spans="2:62" ht="26.4" customHeight="1">
      <c r="C127" s="632" t="s">
        <v>33</v>
      </c>
      <c r="D127" s="633"/>
      <c r="E127" s="118"/>
      <c r="F127" s="118"/>
      <c r="G127" s="118"/>
      <c r="H127" s="118"/>
      <c r="I127" s="118"/>
      <c r="J127" s="118"/>
      <c r="BC127" s="632" t="s">
        <v>33</v>
      </c>
      <c r="BD127" s="633"/>
      <c r="BE127" s="474">
        <v>90</v>
      </c>
      <c r="BF127" s="474">
        <v>100</v>
      </c>
      <c r="BG127" s="474">
        <v>110</v>
      </c>
      <c r="BH127" s="474">
        <v>120</v>
      </c>
      <c r="BI127" s="474">
        <v>130</v>
      </c>
      <c r="BJ127" s="474">
        <v>140</v>
      </c>
    </row>
    <row r="128" spans="2:62" ht="26.4" customHeight="1" thickBot="1">
      <c r="C128" s="661" t="s">
        <v>34</v>
      </c>
      <c r="D128" s="662"/>
      <c r="E128" s="542" t="str">
        <f>IF(E126="","",E126-E127)</f>
        <v/>
      </c>
      <c r="F128" s="542" t="str">
        <f t="shared" ref="F128:J128" si="0">IF(F126="","",F126-F127)</f>
        <v/>
      </c>
      <c r="G128" s="542" t="str">
        <f t="shared" si="0"/>
        <v/>
      </c>
      <c r="H128" s="542" t="str">
        <f t="shared" si="0"/>
        <v/>
      </c>
      <c r="I128" s="542" t="str">
        <f t="shared" si="0"/>
        <v/>
      </c>
      <c r="J128" s="542" t="str">
        <f t="shared" si="0"/>
        <v/>
      </c>
      <c r="BC128" s="661" t="s">
        <v>34</v>
      </c>
      <c r="BD128" s="662"/>
      <c r="BE128" s="475">
        <f t="shared" ref="BE128:BJ128" si="1">IF(BE126="","",BE126-BE127)</f>
        <v>10</v>
      </c>
      <c r="BF128" s="475">
        <f t="shared" si="1"/>
        <v>100</v>
      </c>
      <c r="BG128" s="475">
        <f t="shared" si="1"/>
        <v>190</v>
      </c>
      <c r="BH128" s="475">
        <f t="shared" si="1"/>
        <v>280</v>
      </c>
      <c r="BI128" s="475">
        <f t="shared" si="1"/>
        <v>370</v>
      </c>
      <c r="BJ128" s="475">
        <f t="shared" si="1"/>
        <v>460</v>
      </c>
    </row>
    <row r="129" spans="2:65" ht="26.4" customHeight="1" thickTop="1">
      <c r="C129" s="663"/>
      <c r="D129" s="664"/>
      <c r="E129" s="543" t="s">
        <v>26</v>
      </c>
      <c r="F129" s="543" t="s">
        <v>27</v>
      </c>
      <c r="G129" s="543" t="s">
        <v>28</v>
      </c>
      <c r="H129" s="543" t="s">
        <v>29</v>
      </c>
      <c r="I129" s="543" t="s">
        <v>30</v>
      </c>
      <c r="J129" s="543" t="s">
        <v>31</v>
      </c>
      <c r="BC129" s="663"/>
      <c r="BD129" s="664"/>
      <c r="BE129" s="56" t="s">
        <v>26</v>
      </c>
      <c r="BF129" s="56" t="s">
        <v>27</v>
      </c>
      <c r="BG129" s="56" t="s">
        <v>28</v>
      </c>
      <c r="BH129" s="56" t="s">
        <v>29</v>
      </c>
      <c r="BI129" s="56" t="s">
        <v>30</v>
      </c>
      <c r="BJ129" s="56" t="s">
        <v>31</v>
      </c>
    </row>
    <row r="130" spans="2:65" ht="26.4" customHeight="1">
      <c r="C130" s="632" t="s">
        <v>32</v>
      </c>
      <c r="D130" s="633"/>
      <c r="E130" s="118"/>
      <c r="F130" s="118"/>
      <c r="G130" s="118"/>
      <c r="H130" s="118"/>
      <c r="I130" s="118"/>
      <c r="J130" s="118"/>
      <c r="BC130" s="632" t="s">
        <v>32</v>
      </c>
      <c r="BD130" s="633"/>
      <c r="BE130" s="473">
        <v>600</v>
      </c>
      <c r="BF130" s="473">
        <v>500</v>
      </c>
      <c r="BG130" s="473">
        <v>400</v>
      </c>
      <c r="BH130" s="473">
        <v>300</v>
      </c>
      <c r="BI130" s="473">
        <v>200</v>
      </c>
      <c r="BJ130" s="473">
        <v>100</v>
      </c>
    </row>
    <row r="131" spans="2:65" ht="26.4" customHeight="1">
      <c r="C131" s="632" t="s">
        <v>33</v>
      </c>
      <c r="D131" s="633"/>
      <c r="E131" s="118"/>
      <c r="F131" s="118"/>
      <c r="G131" s="118"/>
      <c r="H131" s="118"/>
      <c r="I131" s="118"/>
      <c r="J131" s="118"/>
      <c r="BC131" s="632" t="s">
        <v>33</v>
      </c>
      <c r="BD131" s="633"/>
      <c r="BE131" s="474">
        <v>140</v>
      </c>
      <c r="BF131" s="474">
        <v>130</v>
      </c>
      <c r="BG131" s="474">
        <v>120</v>
      </c>
      <c r="BH131" s="474">
        <v>110</v>
      </c>
      <c r="BI131" s="474">
        <v>100</v>
      </c>
      <c r="BJ131" s="474">
        <v>90</v>
      </c>
    </row>
    <row r="132" spans="2:65" ht="26.4" customHeight="1">
      <c r="C132" s="632" t="s">
        <v>34</v>
      </c>
      <c r="D132" s="633"/>
      <c r="E132" s="544" t="str">
        <f t="shared" ref="E132:J132" si="2">IF(E130="","",E130-E131)</f>
        <v/>
      </c>
      <c r="F132" s="544" t="str">
        <f t="shared" si="2"/>
        <v/>
      </c>
      <c r="G132" s="544" t="str">
        <f t="shared" si="2"/>
        <v/>
      </c>
      <c r="H132" s="544" t="str">
        <f t="shared" si="2"/>
        <v/>
      </c>
      <c r="I132" s="544" t="str">
        <f t="shared" si="2"/>
        <v/>
      </c>
      <c r="J132" s="544" t="str">
        <f t="shared" si="2"/>
        <v/>
      </c>
      <c r="BC132" s="632" t="s">
        <v>34</v>
      </c>
      <c r="BD132" s="633"/>
      <c r="BE132" s="476">
        <f t="shared" ref="BE132:BJ132" si="3">IF(BE130="","",BE130-BE131)</f>
        <v>460</v>
      </c>
      <c r="BF132" s="476">
        <f t="shared" si="3"/>
        <v>370</v>
      </c>
      <c r="BG132" s="476">
        <f t="shared" si="3"/>
        <v>280</v>
      </c>
      <c r="BH132" s="476">
        <f t="shared" si="3"/>
        <v>190</v>
      </c>
      <c r="BI132" s="476">
        <f t="shared" si="3"/>
        <v>100</v>
      </c>
      <c r="BJ132" s="476">
        <f t="shared" si="3"/>
        <v>10</v>
      </c>
    </row>
    <row r="133" spans="2:65" ht="9.75" customHeight="1"/>
    <row r="134" spans="2:65">
      <c r="D134" s="600" t="s">
        <v>35</v>
      </c>
      <c r="E134" s="600"/>
      <c r="F134" s="600"/>
      <c r="G134" s="634" t="str">
        <f>IF(E126="","",INT(SUM(E126:J126,E130:J130)))</f>
        <v/>
      </c>
      <c r="H134" s="634"/>
      <c r="I134" s="1" t="s">
        <v>38</v>
      </c>
      <c r="BD134" s="600" t="s">
        <v>35</v>
      </c>
      <c r="BE134" s="600"/>
      <c r="BF134" s="600"/>
      <c r="BG134" s="634">
        <f>IF(BE126="","",INT(SUM(BE126:BJ126,BE130:BJ130)))</f>
        <v>4200</v>
      </c>
      <c r="BH134" s="634"/>
      <c r="BI134" s="1" t="s">
        <v>38</v>
      </c>
    </row>
    <row r="135" spans="2:65" ht="2.25" customHeight="1">
      <c r="G135" s="477"/>
      <c r="H135" s="477"/>
      <c r="BG135" s="477"/>
      <c r="BH135" s="477"/>
    </row>
    <row r="136" spans="2:65">
      <c r="D136" s="600" t="s">
        <v>36</v>
      </c>
      <c r="E136" s="600"/>
      <c r="F136" s="600"/>
      <c r="G136" s="634" t="str">
        <f>IF(E127="","",INT(SUM(E127:J127,E131:J131)))</f>
        <v/>
      </c>
      <c r="H136" s="634"/>
      <c r="I136" s="1" t="s">
        <v>38</v>
      </c>
      <c r="BD136" s="600" t="s">
        <v>36</v>
      </c>
      <c r="BE136" s="600"/>
      <c r="BF136" s="600"/>
      <c r="BG136" s="634">
        <f>IF(BE127="","",INT(SUM(BE127:BJ127,BE131:BJ131)))</f>
        <v>1380</v>
      </c>
      <c r="BH136" s="634"/>
      <c r="BI136" s="1" t="s">
        <v>38</v>
      </c>
    </row>
    <row r="137" spans="2:65" ht="2.25" customHeight="1">
      <c r="G137" s="477"/>
      <c r="H137" s="477"/>
      <c r="BG137" s="477"/>
      <c r="BH137" s="477"/>
    </row>
    <row r="138" spans="2:65">
      <c r="D138" s="600" t="s">
        <v>37</v>
      </c>
      <c r="E138" s="600"/>
      <c r="F138" s="600"/>
      <c r="G138" s="634" t="str">
        <f>IF(E126="","",INT(SUM(E128:J128,E132:J132)))</f>
        <v/>
      </c>
      <c r="H138" s="634"/>
      <c r="I138" s="1" t="s">
        <v>38</v>
      </c>
      <c r="BD138" s="600" t="s">
        <v>37</v>
      </c>
      <c r="BE138" s="600"/>
      <c r="BF138" s="600"/>
      <c r="BG138" s="634">
        <f>IF(BE126="","",INT(SUM(BE128:BJ128,BE132:BJ132)))</f>
        <v>2820</v>
      </c>
      <c r="BH138" s="634"/>
      <c r="BI138" s="1" t="s">
        <v>38</v>
      </c>
    </row>
    <row r="139" spans="2:65" ht="6.6" customHeight="1"/>
    <row r="140" spans="2:65" ht="18" customHeight="1">
      <c r="B140" s="13" t="s">
        <v>43</v>
      </c>
      <c r="E140" s="13"/>
      <c r="F140" s="13"/>
      <c r="G140" s="13"/>
      <c r="H140" s="13"/>
      <c r="M140" s="654"/>
      <c r="BB140" s="13" t="s">
        <v>43</v>
      </c>
      <c r="BE140" s="13"/>
      <c r="BF140" s="13"/>
      <c r="BG140" s="13"/>
      <c r="BH140" s="13"/>
      <c r="BM140" s="654"/>
    </row>
    <row r="141" spans="2:65" ht="21" customHeight="1">
      <c r="E141" s="8"/>
      <c r="F141" s="57" t="str">
        <f>IF(E126="","",ROUND($G$136/$G$134*100,2))</f>
        <v/>
      </c>
      <c r="G141" s="16" t="s">
        <v>379</v>
      </c>
      <c r="H141" s="478"/>
      <c r="M141" s="654"/>
      <c r="BE141" s="8"/>
      <c r="BF141" s="57">
        <f>ROUND($BG$136/$BG$134*100,2)</f>
        <v>32.86</v>
      </c>
      <c r="BG141" s="16" t="s">
        <v>39</v>
      </c>
      <c r="BH141" s="478"/>
      <c r="BM141" s="654"/>
    </row>
    <row r="142" spans="2:65" ht="7.5" customHeight="1">
      <c r="D142" s="13"/>
      <c r="E142" s="13"/>
      <c r="F142" s="13"/>
      <c r="G142" s="13"/>
      <c r="H142" s="13"/>
      <c r="I142" s="13"/>
      <c r="J142" s="13"/>
      <c r="K142" s="13"/>
      <c r="L142" s="104"/>
      <c r="M142" s="654"/>
      <c r="N142" s="104"/>
      <c r="O142" s="104"/>
      <c r="P142" s="104"/>
      <c r="Q142" s="104"/>
      <c r="R142" s="104"/>
      <c r="S142" s="104"/>
      <c r="AA142" s="13"/>
      <c r="AB142" s="104"/>
      <c r="BD142" s="13"/>
      <c r="BE142" s="13"/>
      <c r="BF142" s="13"/>
      <c r="BG142" s="13"/>
      <c r="BH142" s="13"/>
      <c r="BI142" s="13"/>
      <c r="BJ142" s="13"/>
      <c r="BK142" s="13"/>
      <c r="BL142" s="104"/>
      <c r="BM142" s="654"/>
    </row>
    <row r="143" spans="2:65" ht="7.5" customHeight="1">
      <c r="B143" s="655" t="str">
        <f>IF(F141="","",IF(F141&gt;=100,"申請要件を満たさないため申請不可","　"))</f>
        <v/>
      </c>
      <c r="C143" s="655"/>
      <c r="D143" s="655"/>
      <c r="E143" s="655"/>
      <c r="F143" s="655"/>
      <c r="G143" s="655"/>
      <c r="H143" s="655"/>
      <c r="I143" s="655"/>
      <c r="J143" s="655"/>
      <c r="K143" s="13"/>
      <c r="L143" s="104"/>
      <c r="M143" s="654"/>
      <c r="N143" s="104"/>
      <c r="O143" s="104"/>
      <c r="P143" s="104"/>
      <c r="Q143" s="104"/>
      <c r="R143" s="104"/>
      <c r="S143" s="104"/>
      <c r="AA143" s="13"/>
      <c r="AB143" s="104"/>
      <c r="BB143" s="655"/>
      <c r="BC143" s="655"/>
      <c r="BD143" s="655"/>
      <c r="BE143" s="655"/>
      <c r="BF143" s="655"/>
      <c r="BG143" s="655"/>
      <c r="BH143" s="655"/>
      <c r="BI143" s="655"/>
      <c r="BJ143" s="655"/>
      <c r="BK143" s="13"/>
      <c r="BL143" s="104"/>
      <c r="BM143" s="654"/>
    </row>
    <row r="144" spans="2:65" ht="21" hidden="1" customHeight="1">
      <c r="B144" s="655"/>
      <c r="C144" s="655"/>
      <c r="D144" s="655"/>
      <c r="E144" s="655"/>
      <c r="F144" s="655"/>
      <c r="G144" s="655"/>
      <c r="H144" s="655"/>
      <c r="I144" s="655"/>
      <c r="J144" s="655"/>
      <c r="K144" s="13"/>
      <c r="L144" s="104"/>
      <c r="M144" s="104" t="str">
        <f>IF(F141="","",IF(F141&gt;=100,"申請要件を満たさないため申請不可","  "))</f>
        <v/>
      </c>
      <c r="N144" s="104"/>
      <c r="O144" s="104"/>
      <c r="P144" s="104"/>
      <c r="Q144" s="104"/>
      <c r="R144" s="104"/>
      <c r="S144" s="104"/>
      <c r="T144" s="104"/>
      <c r="AA144" s="13"/>
      <c r="AB144" s="104"/>
      <c r="BB144" s="655"/>
      <c r="BC144" s="655"/>
      <c r="BD144" s="655"/>
      <c r="BE144" s="655"/>
      <c r="BF144" s="655"/>
      <c r="BG144" s="655"/>
      <c r="BH144" s="655"/>
      <c r="BI144" s="655"/>
      <c r="BJ144" s="655"/>
      <c r="BK144" s="13"/>
      <c r="BL144" s="104"/>
      <c r="BM144" s="104" t="str">
        <f>IF(BF141="","",IF(BF141&gt;=100,"申請要件を満たさないため申請不可","  "))</f>
        <v xml:space="preserve">  </v>
      </c>
    </row>
    <row r="145" spans="1:65" ht="18" hidden="1" customHeight="1">
      <c r="C145" s="13"/>
      <c r="D145" s="13"/>
      <c r="E145" s="626"/>
      <c r="F145" s="626"/>
      <c r="G145" s="479"/>
      <c r="H145" s="627"/>
      <c r="I145" s="627"/>
      <c r="J145" s="13"/>
      <c r="K145" s="13"/>
      <c r="L145" s="104"/>
      <c r="M145" s="80"/>
      <c r="N145" s="104"/>
      <c r="O145" s="104"/>
      <c r="P145" s="104"/>
      <c r="Q145" s="104"/>
      <c r="R145" s="104"/>
      <c r="S145" s="104"/>
      <c r="T145" s="104"/>
      <c r="U145" s="104"/>
      <c r="V145" s="104"/>
      <c r="W145" s="104"/>
      <c r="X145" s="104"/>
      <c r="Y145" s="480"/>
      <c r="AA145" s="13"/>
      <c r="AB145" s="104"/>
      <c r="AC145" s="480"/>
      <c r="AD145" s="480"/>
      <c r="BC145" s="13"/>
      <c r="BD145" s="13"/>
      <c r="BE145" s="626"/>
      <c r="BF145" s="626"/>
      <c r="BG145" s="479"/>
      <c r="BH145" s="627"/>
      <c r="BI145" s="627"/>
      <c r="BJ145" s="13"/>
      <c r="BK145" s="13"/>
      <c r="BL145" s="104"/>
      <c r="BM145" s="80"/>
    </row>
    <row r="146" spans="1:65" ht="12" customHeight="1">
      <c r="E146" s="88"/>
      <c r="F146" s="88"/>
      <c r="G146" s="88"/>
      <c r="H146" s="88"/>
      <c r="I146" s="88"/>
      <c r="BE146" s="88"/>
      <c r="BF146" s="88"/>
      <c r="BG146" s="88"/>
      <c r="BH146" s="88"/>
      <c r="BI146" s="88"/>
    </row>
    <row r="147" spans="1:65" ht="13.5" hidden="1" customHeight="1">
      <c r="D147" s="13"/>
      <c r="E147" s="13"/>
      <c r="F147" s="15"/>
      <c r="G147" s="13"/>
      <c r="H147" s="13"/>
      <c r="I147" s="13"/>
      <c r="J147" s="13"/>
      <c r="K147" s="13"/>
      <c r="L147" s="104"/>
      <c r="M147" s="104"/>
      <c r="N147" s="104"/>
      <c r="O147" s="104"/>
      <c r="P147" s="104"/>
      <c r="Q147" s="104"/>
      <c r="R147" s="104"/>
      <c r="S147" s="104"/>
      <c r="T147" s="104"/>
      <c r="AA147" s="13"/>
      <c r="AB147" s="104"/>
      <c r="BD147" s="13"/>
      <c r="BE147" s="13"/>
      <c r="BF147" s="15"/>
      <c r="BG147" s="13"/>
      <c r="BH147" s="13"/>
      <c r="BI147" s="13"/>
      <c r="BJ147" s="13"/>
      <c r="BK147" s="13"/>
      <c r="BL147" s="104"/>
      <c r="BM147" s="104"/>
    </row>
    <row r="148" spans="1:65" ht="13.5" hidden="1" customHeight="1">
      <c r="D148" s="13"/>
      <c r="E148" s="13"/>
      <c r="F148" s="15"/>
      <c r="G148" s="13"/>
      <c r="H148" s="13"/>
      <c r="I148" s="13"/>
      <c r="J148" s="13"/>
      <c r="K148" s="13"/>
      <c r="L148" s="104"/>
      <c r="M148" s="104"/>
      <c r="N148" s="104"/>
      <c r="O148" s="104"/>
      <c r="P148" s="104"/>
      <c r="Q148" s="104"/>
      <c r="R148" s="104"/>
      <c r="S148" s="104"/>
      <c r="T148" s="104"/>
      <c r="AA148" s="13"/>
      <c r="AB148" s="104"/>
      <c r="BD148" s="13"/>
      <c r="BE148" s="13"/>
      <c r="BF148" s="15"/>
      <c r="BG148" s="13"/>
      <c r="BH148" s="13"/>
      <c r="BI148" s="13"/>
      <c r="BJ148" s="13"/>
      <c r="BK148" s="13"/>
      <c r="BL148" s="104"/>
      <c r="BM148" s="104"/>
    </row>
    <row r="150" spans="1:65" ht="36" customHeight="1">
      <c r="A150" s="97"/>
      <c r="B150" s="631"/>
      <c r="C150" s="631"/>
      <c r="D150" s="631"/>
      <c r="E150" s="631"/>
      <c r="F150" s="631"/>
      <c r="G150" s="631"/>
      <c r="H150" s="631"/>
      <c r="I150" s="631"/>
      <c r="J150" s="631"/>
      <c r="K150" s="97"/>
      <c r="L150" s="1"/>
      <c r="M150" s="1"/>
      <c r="N150" s="1"/>
      <c r="O150" s="1"/>
      <c r="P150" s="1"/>
      <c r="Q150" s="1"/>
      <c r="R150" s="1"/>
      <c r="S150" s="1"/>
      <c r="T150" s="1"/>
      <c r="U150" s="1"/>
      <c r="V150" s="1"/>
      <c r="W150" s="1"/>
      <c r="X150" s="1"/>
      <c r="Y150" s="1"/>
      <c r="Z150" s="97"/>
      <c r="AA150" s="97"/>
      <c r="AB150" s="1"/>
      <c r="AC150" s="1"/>
      <c r="AD150" s="1"/>
      <c r="BA150" s="97"/>
      <c r="BB150" s="631"/>
      <c r="BC150" s="631"/>
      <c r="BD150" s="631"/>
      <c r="BE150" s="631"/>
      <c r="BF150" s="631"/>
      <c r="BG150" s="631"/>
      <c r="BH150" s="631"/>
      <c r="BI150" s="631"/>
      <c r="BJ150" s="631"/>
      <c r="BK150" s="97"/>
      <c r="BL150" s="1"/>
      <c r="BM150" s="1"/>
    </row>
  </sheetData>
  <sheetProtection algorithmName="SHA-512" hashValue="1MAxxDo0R5e+yucJhEwvWymdh3iOcEp09zSU90HxJ0Sf4vG1uPuqv4GxCztFOqX9RHI5jMU+VJ9yHxiPNmVgPA==" saltValue="ZTPrjUL5/kho7QCU40Kt3Q==" spinCount="100000" sheet="1" formatCells="0"/>
  <mergeCells count="403">
    <mergeCell ref="G105:I105"/>
    <mergeCell ref="G106:I106"/>
    <mergeCell ref="G102:I102"/>
    <mergeCell ref="G92:I92"/>
    <mergeCell ref="G91:I91"/>
    <mergeCell ref="G67:I67"/>
    <mergeCell ref="G100:I100"/>
    <mergeCell ref="G94:I94"/>
    <mergeCell ref="G93:I93"/>
    <mergeCell ref="D63:F63"/>
    <mergeCell ref="G63:I63"/>
    <mergeCell ref="D79:F79"/>
    <mergeCell ref="G79:I79"/>
    <mergeCell ref="G43:I43"/>
    <mergeCell ref="G44:I44"/>
    <mergeCell ref="G47:I47"/>
    <mergeCell ref="G48:I48"/>
    <mergeCell ref="D57:F57"/>
    <mergeCell ref="G71:I71"/>
    <mergeCell ref="G72:I72"/>
    <mergeCell ref="G73:I73"/>
    <mergeCell ref="G59:I59"/>
    <mergeCell ref="D67:F67"/>
    <mergeCell ref="D64:F64"/>
    <mergeCell ref="D58:F58"/>
    <mergeCell ref="D48:F48"/>
    <mergeCell ref="G52:I52"/>
    <mergeCell ref="G66:I66"/>
    <mergeCell ref="G74:I74"/>
    <mergeCell ref="G75:I75"/>
    <mergeCell ref="G69:I69"/>
    <mergeCell ref="G65:I65"/>
    <mergeCell ref="G60:I60"/>
    <mergeCell ref="D17:F17"/>
    <mergeCell ref="G17:I17"/>
    <mergeCell ref="G19:I19"/>
    <mergeCell ref="G20:I20"/>
    <mergeCell ref="D21:F21"/>
    <mergeCell ref="G21:I21"/>
    <mergeCell ref="D22:F22"/>
    <mergeCell ref="D24:F24"/>
    <mergeCell ref="D25:F25"/>
    <mergeCell ref="D23:F23"/>
    <mergeCell ref="D20:F20"/>
    <mergeCell ref="G24:I24"/>
    <mergeCell ref="G25:I25"/>
    <mergeCell ref="D19:F19"/>
    <mergeCell ref="G23:I23"/>
    <mergeCell ref="G27:I27"/>
    <mergeCell ref="D47:F47"/>
    <mergeCell ref="G30:I30"/>
    <mergeCell ref="G41:I41"/>
    <mergeCell ref="G49:I49"/>
    <mergeCell ref="G51:I51"/>
    <mergeCell ref="D49:F49"/>
    <mergeCell ref="D31:F31"/>
    <mergeCell ref="G31:I31"/>
    <mergeCell ref="D32:F32"/>
    <mergeCell ref="D27:F27"/>
    <mergeCell ref="G28:I28"/>
    <mergeCell ref="G29:I29"/>
    <mergeCell ref="D60:F60"/>
    <mergeCell ref="D44:F44"/>
    <mergeCell ref="D55:F55"/>
    <mergeCell ref="D56:F56"/>
    <mergeCell ref="D33:F33"/>
    <mergeCell ref="G32:I32"/>
    <mergeCell ref="G33:I33"/>
    <mergeCell ref="D38:F38"/>
    <mergeCell ref="G38:I38"/>
    <mergeCell ref="D46:F46"/>
    <mergeCell ref="G46:I46"/>
    <mergeCell ref="G42:I42"/>
    <mergeCell ref="G39:I39"/>
    <mergeCell ref="G40:I40"/>
    <mergeCell ref="G55:I55"/>
    <mergeCell ref="G57:I57"/>
    <mergeCell ref="D54:F54"/>
    <mergeCell ref="G54:I54"/>
    <mergeCell ref="G58:I58"/>
    <mergeCell ref="D82:F82"/>
    <mergeCell ref="D76:F76"/>
    <mergeCell ref="D74:F74"/>
    <mergeCell ref="D71:F71"/>
    <mergeCell ref="G89:I89"/>
    <mergeCell ref="G80:I80"/>
    <mergeCell ref="G83:I83"/>
    <mergeCell ref="G84:I84"/>
    <mergeCell ref="D66:F66"/>
    <mergeCell ref="M8:U10"/>
    <mergeCell ref="D65:F65"/>
    <mergeCell ref="G56:I56"/>
    <mergeCell ref="D59:F59"/>
    <mergeCell ref="D51:F51"/>
    <mergeCell ref="D73:F73"/>
    <mergeCell ref="G64:I64"/>
    <mergeCell ref="D69:F69"/>
    <mergeCell ref="D28:F28"/>
    <mergeCell ref="D29:F29"/>
    <mergeCell ref="D42:F42"/>
    <mergeCell ref="D43:F43"/>
    <mergeCell ref="D39:F39"/>
    <mergeCell ref="D40:F40"/>
    <mergeCell ref="D30:F30"/>
    <mergeCell ref="G50:I50"/>
    <mergeCell ref="D11:F11"/>
    <mergeCell ref="D52:F52"/>
    <mergeCell ref="D41:F41"/>
    <mergeCell ref="D50:F50"/>
    <mergeCell ref="D13:F13"/>
    <mergeCell ref="G13:I13"/>
    <mergeCell ref="D68:F68"/>
    <mergeCell ref="D72:F72"/>
    <mergeCell ref="D94:F94"/>
    <mergeCell ref="D85:F85"/>
    <mergeCell ref="D80:F80"/>
    <mergeCell ref="G11:I11"/>
    <mergeCell ref="D12:F12"/>
    <mergeCell ref="G12:I12"/>
    <mergeCell ref="D16:F16"/>
    <mergeCell ref="G16:I16"/>
    <mergeCell ref="D6:F6"/>
    <mergeCell ref="G14:I14"/>
    <mergeCell ref="G15:I15"/>
    <mergeCell ref="D15:F15"/>
    <mergeCell ref="D14:F14"/>
    <mergeCell ref="D90:F90"/>
    <mergeCell ref="D81:F81"/>
    <mergeCell ref="D89:F89"/>
    <mergeCell ref="G76:I76"/>
    <mergeCell ref="G77:I77"/>
    <mergeCell ref="G82:I82"/>
    <mergeCell ref="G81:I81"/>
    <mergeCell ref="D84:F84"/>
    <mergeCell ref="G68:I68"/>
    <mergeCell ref="D75:F75"/>
    <mergeCell ref="D77:F77"/>
    <mergeCell ref="M140:M143"/>
    <mergeCell ref="D134:F134"/>
    <mergeCell ref="D102:F102"/>
    <mergeCell ref="D112:F112"/>
    <mergeCell ref="D83:F83"/>
    <mergeCell ref="C126:D126"/>
    <mergeCell ref="D105:F105"/>
    <mergeCell ref="D107:F107"/>
    <mergeCell ref="D110:F110"/>
    <mergeCell ref="G114:I114"/>
    <mergeCell ref="G115:I115"/>
    <mergeCell ref="C125:D125"/>
    <mergeCell ref="D116:F116"/>
    <mergeCell ref="D95:F95"/>
    <mergeCell ref="D101:F101"/>
    <mergeCell ref="D103:F103"/>
    <mergeCell ref="D115:F115"/>
    <mergeCell ref="G111:I111"/>
    <mergeCell ref="G104:I104"/>
    <mergeCell ref="G85:I85"/>
    <mergeCell ref="D92:F92"/>
    <mergeCell ref="G113:I113"/>
    <mergeCell ref="G96:I96"/>
    <mergeCell ref="G97:I97"/>
    <mergeCell ref="G138:H138"/>
    <mergeCell ref="G134:H134"/>
    <mergeCell ref="G136:H136"/>
    <mergeCell ref="C127:D127"/>
    <mergeCell ref="G116:I116"/>
    <mergeCell ref="G117:I117"/>
    <mergeCell ref="C129:D129"/>
    <mergeCell ref="C128:D128"/>
    <mergeCell ref="D117:F117"/>
    <mergeCell ref="D120:F120"/>
    <mergeCell ref="H145:I145"/>
    <mergeCell ref="D136:F136"/>
    <mergeCell ref="C132:D132"/>
    <mergeCell ref="E145:F145"/>
    <mergeCell ref="D138:F138"/>
    <mergeCell ref="D93:F93"/>
    <mergeCell ref="D91:F91"/>
    <mergeCell ref="G90:I90"/>
    <mergeCell ref="D109:F109"/>
    <mergeCell ref="B143:J144"/>
    <mergeCell ref="G109:I109"/>
    <mergeCell ref="D100:F100"/>
    <mergeCell ref="D104:F104"/>
    <mergeCell ref="G99:I99"/>
    <mergeCell ref="D106:F106"/>
    <mergeCell ref="D113:F113"/>
    <mergeCell ref="D111:F111"/>
    <mergeCell ref="G101:I101"/>
    <mergeCell ref="G103:I103"/>
    <mergeCell ref="D97:F97"/>
    <mergeCell ref="D114:F114"/>
    <mergeCell ref="G95:I95"/>
    <mergeCell ref="G112:I112"/>
    <mergeCell ref="D99:F99"/>
    <mergeCell ref="G107:I107"/>
    <mergeCell ref="G110:I110"/>
    <mergeCell ref="D96:F96"/>
    <mergeCell ref="C130:D130"/>
    <mergeCell ref="C131:D131"/>
    <mergeCell ref="B150:J150"/>
    <mergeCell ref="BD6:BF6"/>
    <mergeCell ref="BD11:BF11"/>
    <mergeCell ref="BG11:BI11"/>
    <mergeCell ref="BD12:BF12"/>
    <mergeCell ref="BG12:BI12"/>
    <mergeCell ref="BD13:BF13"/>
    <mergeCell ref="BG13:BI13"/>
    <mergeCell ref="BD14:BF14"/>
    <mergeCell ref="BG14:BI14"/>
    <mergeCell ref="BD15:BF15"/>
    <mergeCell ref="BG15:BI15"/>
    <mergeCell ref="BD16:BF16"/>
    <mergeCell ref="BG16:BI16"/>
    <mergeCell ref="BD17:BF17"/>
    <mergeCell ref="BG17:BI17"/>
    <mergeCell ref="BD19:BF19"/>
    <mergeCell ref="BG19:BI19"/>
    <mergeCell ref="BD20:BF20"/>
    <mergeCell ref="BG20:BI20"/>
    <mergeCell ref="BD21:BF21"/>
    <mergeCell ref="BG21:BI21"/>
    <mergeCell ref="BD22:BF22"/>
    <mergeCell ref="BD23:BF23"/>
    <mergeCell ref="BG23:BI23"/>
    <mergeCell ref="BD24:BF24"/>
    <mergeCell ref="BG24:BI24"/>
    <mergeCell ref="BD25:BF25"/>
    <mergeCell ref="BG25:BI25"/>
    <mergeCell ref="BD27:BF27"/>
    <mergeCell ref="BG27:BI27"/>
    <mergeCell ref="BD28:BF28"/>
    <mergeCell ref="BG28:BI28"/>
    <mergeCell ref="BD29:BF29"/>
    <mergeCell ref="BG29:BI29"/>
    <mergeCell ref="BD30:BF30"/>
    <mergeCell ref="BG30:BI30"/>
    <mergeCell ref="BD31:BF31"/>
    <mergeCell ref="BG31:BI31"/>
    <mergeCell ref="BD32:BF32"/>
    <mergeCell ref="BG32:BI32"/>
    <mergeCell ref="BD33:BF33"/>
    <mergeCell ref="BG33:BI33"/>
    <mergeCell ref="BD38:BF38"/>
    <mergeCell ref="BG38:BI38"/>
    <mergeCell ref="BD39:BF39"/>
    <mergeCell ref="BG39:BI39"/>
    <mergeCell ref="BD40:BF40"/>
    <mergeCell ref="BG40:BI40"/>
    <mergeCell ref="BD41:BF41"/>
    <mergeCell ref="BG41:BI41"/>
    <mergeCell ref="BD42:BF42"/>
    <mergeCell ref="BG42:BI42"/>
    <mergeCell ref="BD43:BF43"/>
    <mergeCell ref="BG43:BI43"/>
    <mergeCell ref="BD44:BF44"/>
    <mergeCell ref="BG44:BI44"/>
    <mergeCell ref="BD46:BF46"/>
    <mergeCell ref="BG46:BI46"/>
    <mergeCell ref="BD47:BF47"/>
    <mergeCell ref="BG47:BI47"/>
    <mergeCell ref="BD48:BF48"/>
    <mergeCell ref="BG48:BI48"/>
    <mergeCell ref="BD49:BF49"/>
    <mergeCell ref="BG49:BI49"/>
    <mergeCell ref="BD50:BF50"/>
    <mergeCell ref="BG50:BI50"/>
    <mergeCell ref="BD51:BF51"/>
    <mergeCell ref="BG51:BI51"/>
    <mergeCell ref="BD52:BF52"/>
    <mergeCell ref="BG52:BI52"/>
    <mergeCell ref="BD54:BF54"/>
    <mergeCell ref="BG54:BI54"/>
    <mergeCell ref="BD55:BF55"/>
    <mergeCell ref="BG55:BI55"/>
    <mergeCell ref="BD56:BF56"/>
    <mergeCell ref="BG56:BI56"/>
    <mergeCell ref="BD57:BF57"/>
    <mergeCell ref="BG57:BI57"/>
    <mergeCell ref="BD58:BF58"/>
    <mergeCell ref="BG58:BI58"/>
    <mergeCell ref="BD59:BF59"/>
    <mergeCell ref="BG59:BI59"/>
    <mergeCell ref="BD60:BF60"/>
    <mergeCell ref="BG60:BI60"/>
    <mergeCell ref="BD63:BF63"/>
    <mergeCell ref="BG63:BI63"/>
    <mergeCell ref="BD64:BF64"/>
    <mergeCell ref="BG64:BI64"/>
    <mergeCell ref="BD65:BF65"/>
    <mergeCell ref="BG65:BI65"/>
    <mergeCell ref="BD66:BF66"/>
    <mergeCell ref="BG66:BI66"/>
    <mergeCell ref="BD67:BF67"/>
    <mergeCell ref="BG67:BI67"/>
    <mergeCell ref="BD68:BF68"/>
    <mergeCell ref="BG68:BI68"/>
    <mergeCell ref="BD69:BF69"/>
    <mergeCell ref="BG69:BI69"/>
    <mergeCell ref="BD71:BF71"/>
    <mergeCell ref="BG71:BI71"/>
    <mergeCell ref="BD72:BF72"/>
    <mergeCell ref="BG72:BI72"/>
    <mergeCell ref="BD73:BF73"/>
    <mergeCell ref="BG73:BI73"/>
    <mergeCell ref="BD74:BF74"/>
    <mergeCell ref="BG74:BI74"/>
    <mergeCell ref="BD75:BF75"/>
    <mergeCell ref="BG75:BI75"/>
    <mergeCell ref="BD76:BF76"/>
    <mergeCell ref="BG76:BI76"/>
    <mergeCell ref="BD77:BF77"/>
    <mergeCell ref="BG77:BI77"/>
    <mergeCell ref="BD79:BF79"/>
    <mergeCell ref="BG79:BI79"/>
    <mergeCell ref="BD80:BF80"/>
    <mergeCell ref="BG80:BI80"/>
    <mergeCell ref="BD81:BF81"/>
    <mergeCell ref="BG81:BI81"/>
    <mergeCell ref="BD82:BF82"/>
    <mergeCell ref="BG82:BI82"/>
    <mergeCell ref="BD83:BF83"/>
    <mergeCell ref="BG83:BI83"/>
    <mergeCell ref="BD84:BF84"/>
    <mergeCell ref="BG84:BI84"/>
    <mergeCell ref="BD85:BF85"/>
    <mergeCell ref="BG85:BI85"/>
    <mergeCell ref="BD89:BF89"/>
    <mergeCell ref="BG89:BI89"/>
    <mergeCell ref="BD90:BF90"/>
    <mergeCell ref="BG90:BI90"/>
    <mergeCell ref="BD91:BF91"/>
    <mergeCell ref="BG91:BI91"/>
    <mergeCell ref="BD92:BF92"/>
    <mergeCell ref="BG92:BI92"/>
    <mergeCell ref="BD93:BF93"/>
    <mergeCell ref="BG93:BI93"/>
    <mergeCell ref="BD94:BF94"/>
    <mergeCell ref="BG94:BI94"/>
    <mergeCell ref="BD95:BF95"/>
    <mergeCell ref="BG95:BI95"/>
    <mergeCell ref="BD96:BF96"/>
    <mergeCell ref="BG96:BI96"/>
    <mergeCell ref="BD97:BF97"/>
    <mergeCell ref="BG97:BI97"/>
    <mergeCell ref="BD99:BF99"/>
    <mergeCell ref="BG99:BI99"/>
    <mergeCell ref="BD100:BF100"/>
    <mergeCell ref="BG100:BI100"/>
    <mergeCell ref="BG107:BI107"/>
    <mergeCell ref="BD109:BF109"/>
    <mergeCell ref="BG109:BI109"/>
    <mergeCell ref="BD110:BF110"/>
    <mergeCell ref="BG110:BI110"/>
    <mergeCell ref="BD111:BF111"/>
    <mergeCell ref="BG111:BI111"/>
    <mergeCell ref="BD101:BF101"/>
    <mergeCell ref="BG101:BI101"/>
    <mergeCell ref="BD102:BF102"/>
    <mergeCell ref="BG102:BI102"/>
    <mergeCell ref="BD103:BF103"/>
    <mergeCell ref="BG103:BI103"/>
    <mergeCell ref="BD104:BF104"/>
    <mergeCell ref="BG104:BI104"/>
    <mergeCell ref="BD105:BF105"/>
    <mergeCell ref="BG105:BI105"/>
    <mergeCell ref="BM140:BM143"/>
    <mergeCell ref="BB143:BJ144"/>
    <mergeCell ref="BD117:BF117"/>
    <mergeCell ref="BG117:BI117"/>
    <mergeCell ref="BC125:BD125"/>
    <mergeCell ref="BC126:BD126"/>
    <mergeCell ref="BC127:BD127"/>
    <mergeCell ref="BC128:BD128"/>
    <mergeCell ref="BC129:BD129"/>
    <mergeCell ref="BC130:BD130"/>
    <mergeCell ref="BC131:BD131"/>
    <mergeCell ref="BD120:BF120"/>
    <mergeCell ref="BG120:BI120"/>
    <mergeCell ref="BE145:BF145"/>
    <mergeCell ref="BH145:BI145"/>
    <mergeCell ref="G22:I22"/>
    <mergeCell ref="BB150:BJ150"/>
    <mergeCell ref="BC132:BD132"/>
    <mergeCell ref="BD134:BF134"/>
    <mergeCell ref="BG134:BH134"/>
    <mergeCell ref="BD136:BF136"/>
    <mergeCell ref="BG136:BH136"/>
    <mergeCell ref="BD138:BF138"/>
    <mergeCell ref="BG138:BH138"/>
    <mergeCell ref="BD112:BF112"/>
    <mergeCell ref="BG112:BI112"/>
    <mergeCell ref="BD113:BF113"/>
    <mergeCell ref="BG113:BI113"/>
    <mergeCell ref="BD114:BF114"/>
    <mergeCell ref="BG114:BI114"/>
    <mergeCell ref="BD115:BF115"/>
    <mergeCell ref="BG115:BI115"/>
    <mergeCell ref="BD116:BF116"/>
    <mergeCell ref="BG116:BI116"/>
    <mergeCell ref="BD106:BF106"/>
    <mergeCell ref="BG106:BI106"/>
    <mergeCell ref="BD107:BF107"/>
  </mergeCells>
  <phoneticPr fontId="15"/>
  <pageMargins left="0.70866141732283472" right="0.70866141732283472" top="0.74803149606299213" bottom="0.74803149606299213" header="0.31496062992125984" footer="0.31496062992125984"/>
  <pageSetup paperSize="9" scale="95" orientation="portrait" blackAndWhite="1" r:id="rId1"/>
  <rowBreaks count="3" manualBreakCount="3">
    <brk id="53" max="12" man="1"/>
    <brk id="98" max="12" man="1"/>
    <brk id="146"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6173" r:id="rId4" name="Check Box 29">
              <controlPr defaultSize="0" autoFill="0" autoLine="0" autoPict="0">
                <anchor moveWithCells="1">
                  <from>
                    <xdr:col>58</xdr:col>
                    <xdr:colOff>441960</xdr:colOff>
                    <xdr:row>148</xdr:row>
                    <xdr:rowOff>0</xdr:rowOff>
                  </from>
                  <to>
                    <xdr:col>73</xdr:col>
                    <xdr:colOff>38100</xdr:colOff>
                    <xdr:row>149</xdr:row>
                    <xdr:rowOff>68580</xdr:rowOff>
                  </to>
                </anchor>
              </controlPr>
            </control>
          </mc:Choice>
        </mc:AlternateContent>
        <mc:AlternateContent xmlns:mc="http://schemas.openxmlformats.org/markup-compatibility/2006">
          <mc:Choice Requires="x14">
            <control shapeId="6174" r:id="rId5" name="Check Box 30">
              <controlPr defaultSize="0" autoFill="0" autoLine="0" autoPict="0">
                <anchor moveWithCells="1">
                  <from>
                    <xdr:col>58</xdr:col>
                    <xdr:colOff>441960</xdr:colOff>
                    <xdr:row>148</xdr:row>
                    <xdr:rowOff>0</xdr:rowOff>
                  </from>
                  <to>
                    <xdr:col>73</xdr:col>
                    <xdr:colOff>38100</xdr:colOff>
                    <xdr:row>149</xdr:row>
                    <xdr:rowOff>68580</xdr:rowOff>
                  </to>
                </anchor>
              </controlPr>
            </control>
          </mc:Choice>
        </mc:AlternateContent>
        <mc:AlternateContent xmlns:mc="http://schemas.openxmlformats.org/markup-compatibility/2006">
          <mc:Choice Requires="x14">
            <control shapeId="6175" r:id="rId6" name="Check Box 31">
              <controlPr defaultSize="0" autoFill="0" autoLine="0" autoPict="0">
                <anchor moveWithCells="1">
                  <from>
                    <xdr:col>58</xdr:col>
                    <xdr:colOff>441960</xdr:colOff>
                    <xdr:row>148</xdr:row>
                    <xdr:rowOff>0</xdr:rowOff>
                  </from>
                  <to>
                    <xdr:col>73</xdr:col>
                    <xdr:colOff>38100</xdr:colOff>
                    <xdr:row>149</xdr:row>
                    <xdr:rowOff>68580</xdr:rowOff>
                  </to>
                </anchor>
              </controlPr>
            </control>
          </mc:Choice>
        </mc:AlternateContent>
        <mc:AlternateContent xmlns:mc="http://schemas.openxmlformats.org/markup-compatibility/2006">
          <mc:Choice Requires="x14">
            <control shapeId="6176" r:id="rId7" name="Check Box 32">
              <controlPr defaultSize="0" autoFill="0" autoLine="0" autoPict="0">
                <anchor moveWithCells="1">
                  <from>
                    <xdr:col>58</xdr:col>
                    <xdr:colOff>441960</xdr:colOff>
                    <xdr:row>148</xdr:row>
                    <xdr:rowOff>0</xdr:rowOff>
                  </from>
                  <to>
                    <xdr:col>73</xdr:col>
                    <xdr:colOff>38100</xdr:colOff>
                    <xdr:row>149</xdr:row>
                    <xdr:rowOff>68580</xdr:rowOff>
                  </to>
                </anchor>
              </controlPr>
            </control>
          </mc:Choice>
        </mc:AlternateContent>
        <mc:AlternateContent xmlns:mc="http://schemas.openxmlformats.org/markup-compatibility/2006">
          <mc:Choice Requires="x14">
            <control shapeId="6183" r:id="rId8" name="Check Box 39">
              <controlPr defaultSize="0" autoFill="0" autoLine="0" autoPict="0">
                <anchor moveWithCells="1">
                  <from>
                    <xdr:col>56</xdr:col>
                    <xdr:colOff>160020</xdr:colOff>
                    <xdr:row>148</xdr:row>
                    <xdr:rowOff>0</xdr:rowOff>
                  </from>
                  <to>
                    <xdr:col>72</xdr:col>
                    <xdr:colOff>586740</xdr:colOff>
                    <xdr:row>149</xdr:row>
                    <xdr:rowOff>144780</xdr:rowOff>
                  </to>
                </anchor>
              </controlPr>
            </control>
          </mc:Choice>
        </mc:AlternateContent>
        <mc:AlternateContent xmlns:mc="http://schemas.openxmlformats.org/markup-compatibility/2006">
          <mc:Choice Requires="x14">
            <control shapeId="6184" r:id="rId9" name="Check Box 40">
              <controlPr defaultSize="0" autoFill="0" autoLine="0" autoPict="0">
                <anchor moveWithCells="1">
                  <from>
                    <xdr:col>56</xdr:col>
                    <xdr:colOff>723900</xdr:colOff>
                    <xdr:row>148</xdr:row>
                    <xdr:rowOff>0</xdr:rowOff>
                  </from>
                  <to>
                    <xdr:col>72</xdr:col>
                    <xdr:colOff>586740</xdr:colOff>
                    <xdr:row>149</xdr:row>
                    <xdr:rowOff>144780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FFFF00"/>
  </sheetPr>
  <dimension ref="A1:BM104"/>
  <sheetViews>
    <sheetView showZeros="0" view="pageBreakPreview" topLeftCell="A3" zoomScaleNormal="100" zoomScaleSheetLayoutView="100" workbookViewId="0">
      <selection activeCell="M17" sqref="M17"/>
    </sheetView>
  </sheetViews>
  <sheetFormatPr defaultColWidth="9" defaultRowHeight="13.2"/>
  <cols>
    <col min="1" max="1" width="1.6640625" style="1" customWidth="1"/>
    <col min="2" max="2" width="2.6640625" style="1" customWidth="1"/>
    <col min="3" max="3" width="2.44140625" style="1" customWidth="1"/>
    <col min="4" max="10" width="10.6640625" style="1" customWidth="1"/>
    <col min="11" max="11" width="1.77734375" style="1" customWidth="1"/>
    <col min="12" max="12" width="2.21875" style="1" customWidth="1"/>
    <col min="13" max="13" width="36.33203125" style="1" customWidth="1"/>
    <col min="14" max="16384" width="9" style="1"/>
  </cols>
  <sheetData>
    <row r="1" spans="2:27" ht="18" customHeight="1">
      <c r="B1" s="1" t="s">
        <v>6</v>
      </c>
    </row>
    <row r="2" spans="2:27" ht="18" customHeight="1">
      <c r="B2" s="17" t="s">
        <v>7</v>
      </c>
    </row>
    <row r="3" spans="2:27" ht="7.5" customHeight="1"/>
    <row r="4" spans="2:27" ht="18" customHeight="1">
      <c r="B4" s="1" t="s">
        <v>242</v>
      </c>
    </row>
    <row r="5" spans="2:27" ht="18" customHeight="1">
      <c r="D5" s="603" t="s">
        <v>293</v>
      </c>
      <c r="E5" s="603"/>
      <c r="F5" s="5"/>
      <c r="G5" s="82" t="str">
        <f>IF(G13="","",ROUNDDOWN(SUM(G15,G23,G31),1))</f>
        <v/>
      </c>
      <c r="H5" s="1" t="s">
        <v>2</v>
      </c>
      <c r="M5" s="18"/>
    </row>
    <row r="6" spans="2:27" ht="13.8" customHeight="1">
      <c r="D6" s="5"/>
      <c r="E6" s="5"/>
      <c r="F6" s="5"/>
    </row>
    <row r="7" spans="2:27" ht="7.5" customHeight="1">
      <c r="D7" s="17"/>
    </row>
    <row r="8" spans="2:27" ht="18" customHeight="1">
      <c r="B8" s="1" t="s">
        <v>243</v>
      </c>
      <c r="M8" s="18"/>
    </row>
    <row r="9" spans="2:27" ht="18" customHeight="1">
      <c r="C9" s="2" t="s">
        <v>344</v>
      </c>
      <c r="D9" s="676" t="s">
        <v>2375</v>
      </c>
      <c r="E9" s="677"/>
      <c r="F9" s="678"/>
      <c r="G9" s="716"/>
      <c r="H9" s="717"/>
      <c r="I9" s="718"/>
      <c r="L9" s="18"/>
      <c r="M9" s="285"/>
      <c r="N9" s="285"/>
      <c r="O9" s="285"/>
      <c r="P9" s="285"/>
      <c r="Q9" s="285"/>
      <c r="R9" s="285"/>
      <c r="S9" s="285"/>
      <c r="T9" s="285"/>
      <c r="U9" s="110"/>
      <c r="V9" s="18"/>
      <c r="W9" s="18"/>
      <c r="X9" s="18"/>
      <c r="Y9" s="11"/>
      <c r="Z9" s="11"/>
      <c r="AA9" s="11"/>
    </row>
    <row r="10" spans="2:27" ht="17.100000000000001" customHeight="1">
      <c r="C10" s="2"/>
      <c r="D10" s="635" t="s">
        <v>18</v>
      </c>
      <c r="E10" s="636"/>
      <c r="F10" s="637"/>
      <c r="G10" s="628"/>
      <c r="H10" s="693"/>
      <c r="I10" s="694"/>
    </row>
    <row r="11" spans="2:27" ht="17.100000000000001" customHeight="1">
      <c r="D11" s="635" t="s">
        <v>16</v>
      </c>
      <c r="E11" s="636"/>
      <c r="F11" s="637"/>
      <c r="G11" s="628"/>
      <c r="H11" s="629"/>
      <c r="I11" s="630"/>
    </row>
    <row r="12" spans="2:27" ht="17.100000000000001" customHeight="1">
      <c r="D12" s="635" t="s">
        <v>2220</v>
      </c>
      <c r="E12" s="636"/>
      <c r="F12" s="637"/>
      <c r="G12" s="628"/>
      <c r="H12" s="735"/>
      <c r="I12" s="736"/>
      <c r="L12" s="18"/>
      <c r="M12" s="18"/>
      <c r="N12" s="18"/>
      <c r="O12" s="18"/>
      <c r="P12" s="18"/>
      <c r="Q12" s="18"/>
      <c r="R12" s="18"/>
      <c r="S12" s="18"/>
      <c r="T12" s="18"/>
      <c r="U12" s="18"/>
      <c r="V12" s="18"/>
      <c r="W12" s="18"/>
      <c r="X12" s="18"/>
      <c r="Y12" s="11"/>
      <c r="Z12" s="11"/>
      <c r="AA12" s="11"/>
    </row>
    <row r="13" spans="2:27" ht="17.100000000000001" customHeight="1">
      <c r="D13" s="635" t="s">
        <v>244</v>
      </c>
      <c r="E13" s="636"/>
      <c r="F13" s="637"/>
      <c r="G13" s="704"/>
      <c r="H13" s="705"/>
      <c r="I13" s="706"/>
      <c r="J13" s="1" t="s">
        <v>10</v>
      </c>
    </row>
    <row r="14" spans="2:27" ht="17.100000000000001" customHeight="1">
      <c r="D14" s="635" t="s">
        <v>248</v>
      </c>
      <c r="E14" s="636"/>
      <c r="F14" s="637"/>
      <c r="G14" s="704"/>
      <c r="H14" s="705"/>
      <c r="I14" s="706"/>
      <c r="J14" s="1" t="s">
        <v>249</v>
      </c>
    </row>
    <row r="15" spans="2:27" ht="17.100000000000001" customHeight="1">
      <c r="D15" s="673" t="s">
        <v>4</v>
      </c>
      <c r="E15" s="674"/>
      <c r="F15" s="675"/>
      <c r="G15" s="656" t="str">
        <f>IF(G13="","",ROUNDDOWN((G13*G14)/1000,2))</f>
        <v/>
      </c>
      <c r="H15" s="657"/>
      <c r="I15" s="658"/>
      <c r="J15" s="1" t="s">
        <v>2</v>
      </c>
    </row>
    <row r="16" spans="2:27" ht="7.5" customHeight="1"/>
    <row r="17" spans="3:27" ht="18" customHeight="1">
      <c r="C17" s="2" t="s">
        <v>8</v>
      </c>
      <c r="D17" s="665" t="s">
        <v>2375</v>
      </c>
      <c r="E17" s="666"/>
      <c r="F17" s="667"/>
      <c r="G17" s="698"/>
      <c r="H17" s="699"/>
      <c r="I17" s="700"/>
      <c r="L17" s="18"/>
      <c r="M17" s="285"/>
      <c r="N17" s="285"/>
      <c r="O17" s="285"/>
      <c r="P17" s="285"/>
      <c r="Q17" s="285"/>
      <c r="R17" s="285"/>
      <c r="S17" s="285"/>
      <c r="T17" s="285"/>
      <c r="U17" s="110"/>
      <c r="V17" s="18"/>
      <c r="W17" s="18"/>
      <c r="X17" s="18"/>
      <c r="Y17" s="11"/>
      <c r="Z17" s="11"/>
      <c r="AA17" s="11"/>
    </row>
    <row r="18" spans="3:27" ht="17.100000000000001" customHeight="1">
      <c r="C18" s="2"/>
      <c r="D18" s="635" t="s">
        <v>18</v>
      </c>
      <c r="E18" s="636"/>
      <c r="F18" s="637"/>
      <c r="G18" s="628"/>
      <c r="H18" s="693"/>
      <c r="I18" s="694"/>
    </row>
    <row r="19" spans="3:27" ht="17.100000000000001" customHeight="1">
      <c r="D19" s="635" t="s">
        <v>16</v>
      </c>
      <c r="E19" s="636"/>
      <c r="F19" s="637"/>
      <c r="G19" s="628"/>
      <c r="H19" s="629"/>
      <c r="I19" s="630"/>
    </row>
    <row r="20" spans="3:27" ht="17.100000000000001" customHeight="1">
      <c r="D20" s="635" t="s">
        <v>2220</v>
      </c>
      <c r="E20" s="636"/>
      <c r="F20" s="637"/>
      <c r="G20" s="628"/>
      <c r="H20" s="735"/>
      <c r="I20" s="736"/>
      <c r="L20" s="18"/>
      <c r="M20" s="18"/>
      <c r="N20" s="18"/>
      <c r="O20" s="18"/>
      <c r="P20" s="18"/>
      <c r="Q20" s="18"/>
      <c r="R20" s="18"/>
      <c r="S20" s="18"/>
      <c r="T20" s="18"/>
      <c r="U20" s="18"/>
      <c r="V20" s="18"/>
      <c r="W20" s="18"/>
      <c r="X20" s="18"/>
      <c r="Y20" s="11"/>
      <c r="Z20" s="11"/>
      <c r="AA20" s="11"/>
    </row>
    <row r="21" spans="3:27" ht="17.100000000000001" customHeight="1">
      <c r="D21" s="635" t="s">
        <v>244</v>
      </c>
      <c r="E21" s="636"/>
      <c r="F21" s="637"/>
      <c r="G21" s="704"/>
      <c r="H21" s="705"/>
      <c r="I21" s="706"/>
      <c r="J21" s="1" t="s">
        <v>10</v>
      </c>
    </row>
    <row r="22" spans="3:27" ht="17.100000000000001" customHeight="1">
      <c r="D22" s="635" t="s">
        <v>248</v>
      </c>
      <c r="E22" s="636"/>
      <c r="F22" s="637"/>
      <c r="G22" s="704"/>
      <c r="H22" s="705"/>
      <c r="I22" s="706"/>
      <c r="J22" s="1" t="s">
        <v>249</v>
      </c>
    </row>
    <row r="23" spans="3:27" ht="17.100000000000001" customHeight="1">
      <c r="D23" s="673" t="s">
        <v>4</v>
      </c>
      <c r="E23" s="674"/>
      <c r="F23" s="675"/>
      <c r="G23" s="656" t="str">
        <f>IF(G21="","",ROUNDDOWN((G21*G22)/1000,2))</f>
        <v/>
      </c>
      <c r="H23" s="737"/>
      <c r="I23" s="738"/>
      <c r="J23" s="1" t="s">
        <v>2</v>
      </c>
    </row>
    <row r="24" spans="3:27" ht="7.5" customHeight="1"/>
    <row r="25" spans="3:27" ht="18" customHeight="1">
      <c r="C25" s="2" t="s">
        <v>2373</v>
      </c>
      <c r="D25" s="665" t="s">
        <v>2375</v>
      </c>
      <c r="E25" s="666"/>
      <c r="F25" s="667"/>
      <c r="G25" s="698"/>
      <c r="H25" s="699"/>
      <c r="I25" s="700"/>
      <c r="L25" s="18"/>
      <c r="M25" s="285"/>
      <c r="N25" s="285"/>
      <c r="O25" s="285"/>
      <c r="P25" s="285"/>
      <c r="Q25" s="285"/>
      <c r="R25" s="285"/>
      <c r="S25" s="285"/>
      <c r="T25" s="285"/>
      <c r="U25" s="110"/>
      <c r="V25" s="18"/>
      <c r="W25" s="18"/>
      <c r="X25" s="18"/>
      <c r="Y25" s="11"/>
      <c r="Z25" s="11"/>
      <c r="AA25" s="11"/>
    </row>
    <row r="26" spans="3:27" ht="17.100000000000001" customHeight="1">
      <c r="C26" s="2"/>
      <c r="D26" s="635" t="s">
        <v>18</v>
      </c>
      <c r="E26" s="636"/>
      <c r="F26" s="637"/>
      <c r="G26" s="628"/>
      <c r="H26" s="693"/>
      <c r="I26" s="694"/>
    </row>
    <row r="27" spans="3:27" ht="17.100000000000001" customHeight="1">
      <c r="D27" s="635" t="s">
        <v>16</v>
      </c>
      <c r="E27" s="636"/>
      <c r="F27" s="637"/>
      <c r="G27" s="628"/>
      <c r="H27" s="629"/>
      <c r="I27" s="630"/>
    </row>
    <row r="28" spans="3:27" ht="17.100000000000001" customHeight="1">
      <c r="D28" s="635" t="s">
        <v>2220</v>
      </c>
      <c r="E28" s="636"/>
      <c r="F28" s="637"/>
      <c r="G28" s="628"/>
      <c r="H28" s="735"/>
      <c r="I28" s="736"/>
      <c r="L28" s="18"/>
      <c r="M28" s="18"/>
      <c r="N28" s="18"/>
      <c r="O28" s="18"/>
      <c r="P28" s="18"/>
      <c r="Q28" s="18"/>
      <c r="R28" s="18"/>
      <c r="S28" s="18"/>
      <c r="T28" s="18"/>
      <c r="U28" s="18"/>
      <c r="V28" s="18"/>
      <c r="W28" s="18"/>
      <c r="X28" s="18"/>
      <c r="Y28" s="11"/>
      <c r="Z28" s="11"/>
      <c r="AA28" s="11"/>
    </row>
    <row r="29" spans="3:27" ht="17.100000000000001" customHeight="1">
      <c r="D29" s="635" t="s">
        <v>244</v>
      </c>
      <c r="E29" s="636"/>
      <c r="F29" s="637"/>
      <c r="G29" s="704"/>
      <c r="H29" s="705"/>
      <c r="I29" s="706"/>
      <c r="J29" s="1" t="s">
        <v>10</v>
      </c>
    </row>
    <row r="30" spans="3:27" ht="17.100000000000001" customHeight="1">
      <c r="D30" s="635" t="s">
        <v>248</v>
      </c>
      <c r="E30" s="636"/>
      <c r="F30" s="637"/>
      <c r="G30" s="704"/>
      <c r="H30" s="705"/>
      <c r="I30" s="706"/>
      <c r="J30" s="1" t="s">
        <v>249</v>
      </c>
    </row>
    <row r="31" spans="3:27" ht="17.100000000000001" customHeight="1">
      <c r="D31" s="673" t="s">
        <v>4</v>
      </c>
      <c r="E31" s="674"/>
      <c r="F31" s="675"/>
      <c r="G31" s="656" t="str">
        <f>IF(G29="","",ROUNDDOWN((G29*G30)/1000,2))</f>
        <v/>
      </c>
      <c r="H31" s="737"/>
      <c r="I31" s="738"/>
      <c r="J31" s="1" t="s">
        <v>2</v>
      </c>
    </row>
    <row r="32" spans="3:27" ht="7.5" customHeight="1"/>
    <row r="33" spans="2:27" ht="7.5" customHeight="1"/>
    <row r="34" spans="2:27" ht="18" customHeight="1">
      <c r="B34" s="1" t="s">
        <v>366</v>
      </c>
    </row>
    <row r="35" spans="2:27" ht="18" customHeight="1">
      <c r="C35" s="2" t="s">
        <v>344</v>
      </c>
      <c r="D35" s="665" t="s">
        <v>2375</v>
      </c>
      <c r="E35" s="666"/>
      <c r="F35" s="667"/>
      <c r="G35" s="698"/>
      <c r="H35" s="699"/>
      <c r="I35" s="700"/>
      <c r="L35" s="18"/>
      <c r="M35" s="285"/>
      <c r="N35" s="285"/>
      <c r="O35" s="285"/>
      <c r="P35" s="285"/>
      <c r="Q35" s="285"/>
      <c r="R35" s="285"/>
      <c r="S35" s="285"/>
      <c r="T35" s="285"/>
      <c r="U35" s="110"/>
      <c r="V35" s="18"/>
      <c r="W35" s="18"/>
      <c r="X35" s="18"/>
      <c r="Y35" s="11"/>
      <c r="Z35" s="11"/>
      <c r="AA35" s="11"/>
    </row>
    <row r="36" spans="2:27" ht="17.100000000000001" customHeight="1">
      <c r="C36" s="2"/>
      <c r="D36" s="635" t="s">
        <v>18</v>
      </c>
      <c r="E36" s="636"/>
      <c r="F36" s="637"/>
      <c r="G36" s="628"/>
      <c r="H36" s="693"/>
      <c r="I36" s="694"/>
    </row>
    <row r="37" spans="2:27" ht="17.100000000000001" customHeight="1">
      <c r="D37" s="635" t="s">
        <v>16</v>
      </c>
      <c r="E37" s="636"/>
      <c r="F37" s="637"/>
      <c r="G37" s="628"/>
      <c r="H37" s="629"/>
      <c r="I37" s="630"/>
    </row>
    <row r="38" spans="2:27" ht="17.100000000000001" customHeight="1">
      <c r="D38" s="635" t="s">
        <v>2220</v>
      </c>
      <c r="E38" s="636"/>
      <c r="F38" s="637"/>
      <c r="G38" s="628"/>
      <c r="H38" s="735"/>
      <c r="I38" s="736"/>
      <c r="L38" s="18"/>
      <c r="M38" s="18"/>
      <c r="N38" s="18"/>
      <c r="O38" s="18"/>
      <c r="P38" s="18"/>
      <c r="Q38" s="18"/>
      <c r="R38" s="18"/>
      <c r="S38" s="18"/>
      <c r="T38" s="18"/>
      <c r="U38" s="18"/>
      <c r="V38" s="18"/>
      <c r="W38" s="18"/>
      <c r="X38" s="18"/>
      <c r="Y38" s="11"/>
      <c r="Z38" s="11"/>
      <c r="AA38" s="11"/>
    </row>
    <row r="39" spans="2:27" ht="17.100000000000001" customHeight="1">
      <c r="D39" s="635" t="s">
        <v>246</v>
      </c>
      <c r="E39" s="636"/>
      <c r="F39" s="637"/>
      <c r="G39" s="732"/>
      <c r="H39" s="733"/>
      <c r="I39" s="734"/>
      <c r="J39" s="1" t="s">
        <v>13</v>
      </c>
    </row>
    <row r="40" spans="2:27" ht="17.100000000000001" customHeight="1">
      <c r="D40" s="635" t="s">
        <v>3</v>
      </c>
      <c r="E40" s="636"/>
      <c r="F40" s="637"/>
      <c r="G40" s="704"/>
      <c r="H40" s="705"/>
      <c r="I40" s="706"/>
      <c r="J40" s="1" t="s">
        <v>11</v>
      </c>
    </row>
    <row r="41" spans="2:27" ht="17.100000000000001" customHeight="1">
      <c r="D41" s="673" t="s">
        <v>5</v>
      </c>
      <c r="E41" s="674"/>
      <c r="F41" s="675"/>
      <c r="G41" s="656" t="str">
        <f>IF(G39="","",ROUNDDOWN(G39*G40,2))</f>
        <v/>
      </c>
      <c r="H41" s="657"/>
      <c r="I41" s="658"/>
      <c r="J41" s="1" t="s">
        <v>13</v>
      </c>
    </row>
    <row r="42" spans="2:27" ht="7.5" customHeight="1"/>
    <row r="43" spans="2:27" ht="18" customHeight="1">
      <c r="C43" s="2" t="s">
        <v>345</v>
      </c>
      <c r="D43" s="665" t="s">
        <v>2375</v>
      </c>
      <c r="E43" s="666"/>
      <c r="F43" s="667"/>
      <c r="G43" s="698"/>
      <c r="H43" s="699"/>
      <c r="I43" s="700"/>
      <c r="L43" s="18"/>
      <c r="M43" s="285"/>
      <c r="N43" s="285"/>
      <c r="O43" s="285"/>
      <c r="P43" s="285"/>
      <c r="Q43" s="285"/>
      <c r="R43" s="285"/>
      <c r="S43" s="285"/>
      <c r="T43" s="285"/>
      <c r="U43" s="110"/>
      <c r="V43" s="18"/>
      <c r="W43" s="18"/>
      <c r="X43" s="18"/>
      <c r="Y43" s="11"/>
      <c r="Z43" s="11"/>
      <c r="AA43" s="11"/>
    </row>
    <row r="44" spans="2:27" ht="17.100000000000001" customHeight="1">
      <c r="C44" s="2"/>
      <c r="D44" s="635" t="s">
        <v>18</v>
      </c>
      <c r="E44" s="636"/>
      <c r="F44" s="637"/>
      <c r="G44" s="628"/>
      <c r="H44" s="693"/>
      <c r="I44" s="694"/>
    </row>
    <row r="45" spans="2:27" ht="17.100000000000001" customHeight="1">
      <c r="D45" s="635" t="s">
        <v>16</v>
      </c>
      <c r="E45" s="636"/>
      <c r="F45" s="637"/>
      <c r="G45" s="628"/>
      <c r="H45" s="629"/>
      <c r="I45" s="630"/>
    </row>
    <row r="46" spans="2:27" ht="17.100000000000001" customHeight="1">
      <c r="D46" s="635" t="s">
        <v>2220</v>
      </c>
      <c r="E46" s="636"/>
      <c r="F46" s="637"/>
      <c r="G46" s="628"/>
      <c r="H46" s="735"/>
      <c r="I46" s="736"/>
      <c r="L46" s="18"/>
      <c r="M46" s="18"/>
      <c r="N46" s="18"/>
      <c r="O46" s="18"/>
      <c r="P46" s="18"/>
      <c r="Q46" s="18"/>
      <c r="R46" s="18"/>
      <c r="S46" s="18"/>
      <c r="T46" s="18"/>
      <c r="U46" s="18"/>
      <c r="V46" s="18"/>
      <c r="W46" s="18"/>
      <c r="X46" s="18"/>
      <c r="Y46" s="11"/>
      <c r="Z46" s="11"/>
      <c r="AA46" s="11"/>
    </row>
    <row r="47" spans="2:27" ht="17.100000000000001" customHeight="1">
      <c r="D47" s="635" t="s">
        <v>246</v>
      </c>
      <c r="E47" s="636"/>
      <c r="F47" s="637"/>
      <c r="G47" s="732"/>
      <c r="H47" s="733"/>
      <c r="I47" s="734"/>
      <c r="J47" s="1" t="s">
        <v>13</v>
      </c>
    </row>
    <row r="48" spans="2:27" ht="17.100000000000001" customHeight="1">
      <c r="D48" s="635" t="s">
        <v>3</v>
      </c>
      <c r="E48" s="636"/>
      <c r="F48" s="637"/>
      <c r="G48" s="704"/>
      <c r="H48" s="705"/>
      <c r="I48" s="706"/>
      <c r="J48" s="1" t="s">
        <v>11</v>
      </c>
    </row>
    <row r="49" spans="2:65" ht="17.100000000000001" customHeight="1">
      <c r="D49" s="673" t="s">
        <v>5</v>
      </c>
      <c r="E49" s="674"/>
      <c r="F49" s="675"/>
      <c r="G49" s="656" t="str">
        <f>IF(G47="","",ROUNDDOWN(G47*G48,2))</f>
        <v/>
      </c>
      <c r="H49" s="657"/>
      <c r="I49" s="658"/>
      <c r="J49" s="1" t="s">
        <v>13</v>
      </c>
    </row>
    <row r="50" spans="2:65" ht="7.5" customHeight="1"/>
    <row r="51" spans="2:65" ht="18" customHeight="1">
      <c r="C51" s="2" t="s">
        <v>2373</v>
      </c>
      <c r="D51" s="665" t="s">
        <v>2375</v>
      </c>
      <c r="E51" s="666"/>
      <c r="F51" s="667"/>
      <c r="G51" s="698"/>
      <c r="H51" s="699"/>
      <c r="I51" s="700"/>
      <c r="L51" s="18"/>
      <c r="M51" s="285"/>
      <c r="N51" s="285"/>
      <c r="O51" s="285"/>
      <c r="P51" s="285"/>
      <c r="Q51" s="285"/>
      <c r="R51" s="285"/>
      <c r="S51" s="285"/>
      <c r="T51" s="285"/>
      <c r="U51" s="110"/>
      <c r="V51" s="18"/>
      <c r="W51" s="18"/>
      <c r="X51" s="18"/>
      <c r="Y51" s="11"/>
      <c r="Z51" s="11"/>
      <c r="AA51" s="11"/>
    </row>
    <row r="52" spans="2:65" ht="17.100000000000001" customHeight="1">
      <c r="C52" s="2"/>
      <c r="D52" s="635" t="s">
        <v>18</v>
      </c>
      <c r="E52" s="636"/>
      <c r="F52" s="637"/>
      <c r="G52" s="628"/>
      <c r="H52" s="693"/>
      <c r="I52" s="694"/>
    </row>
    <row r="53" spans="2:65" ht="17.100000000000001" customHeight="1">
      <c r="D53" s="635" t="s">
        <v>16</v>
      </c>
      <c r="E53" s="636"/>
      <c r="F53" s="637"/>
      <c r="G53" s="628"/>
      <c r="H53" s="629"/>
      <c r="I53" s="630"/>
    </row>
    <row r="54" spans="2:65" ht="17.100000000000001" customHeight="1">
      <c r="D54" s="635" t="s">
        <v>2220</v>
      </c>
      <c r="E54" s="636"/>
      <c r="F54" s="637"/>
      <c r="G54" s="628"/>
      <c r="H54" s="735"/>
      <c r="I54" s="736"/>
      <c r="L54" s="18"/>
      <c r="M54" s="18"/>
      <c r="N54" s="18"/>
      <c r="O54" s="18"/>
      <c r="P54" s="18"/>
      <c r="Q54" s="18"/>
      <c r="R54" s="18"/>
      <c r="S54" s="18"/>
      <c r="T54" s="18"/>
      <c r="U54" s="18"/>
      <c r="V54" s="18"/>
      <c r="W54" s="18"/>
      <c r="X54" s="18"/>
      <c r="Y54" s="11"/>
      <c r="Z54" s="11"/>
      <c r="AA54" s="11"/>
    </row>
    <row r="55" spans="2:65" ht="17.100000000000001" customHeight="1">
      <c r="D55" s="635" t="s">
        <v>246</v>
      </c>
      <c r="E55" s="636"/>
      <c r="F55" s="637"/>
      <c r="G55" s="732"/>
      <c r="H55" s="733"/>
      <c r="I55" s="734"/>
      <c r="J55" s="1" t="s">
        <v>13</v>
      </c>
    </row>
    <row r="56" spans="2:65" ht="17.100000000000001" customHeight="1">
      <c r="D56" s="635" t="s">
        <v>3</v>
      </c>
      <c r="E56" s="636"/>
      <c r="F56" s="637"/>
      <c r="G56" s="704"/>
      <c r="H56" s="705"/>
      <c r="I56" s="706"/>
      <c r="J56" s="1" t="s">
        <v>11</v>
      </c>
    </row>
    <row r="57" spans="2:65" ht="17.100000000000001" customHeight="1">
      <c r="D57" s="673" t="s">
        <v>5</v>
      </c>
      <c r="E57" s="674"/>
      <c r="F57" s="675"/>
      <c r="G57" s="656" t="str">
        <f>IF(G55="","",ROUNDDOWN(G55*G56,2))</f>
        <v/>
      </c>
      <c r="H57" s="657"/>
      <c r="I57" s="658"/>
      <c r="J57" s="1" t="s">
        <v>13</v>
      </c>
    </row>
    <row r="58" spans="2:65" ht="7.5" customHeight="1"/>
    <row r="59" spans="2:65" ht="18" customHeight="1">
      <c r="B59" s="1" t="s">
        <v>2590</v>
      </c>
      <c r="L59" s="18"/>
      <c r="M59" s="18"/>
      <c r="N59" s="18"/>
      <c r="O59" s="18"/>
      <c r="P59" s="18"/>
      <c r="Q59" s="18"/>
      <c r="R59" s="18"/>
      <c r="S59" s="18"/>
      <c r="T59" s="18"/>
      <c r="U59" s="18"/>
      <c r="V59" s="18"/>
      <c r="W59" s="18"/>
      <c r="X59" s="18"/>
      <c r="Y59" s="11"/>
      <c r="AB59" s="18"/>
      <c r="AC59" s="11"/>
      <c r="AD59" s="11"/>
      <c r="BB59" s="1" t="s">
        <v>2194</v>
      </c>
      <c r="BL59" s="18"/>
      <c r="BM59" s="18"/>
    </row>
    <row r="60" spans="2:65" ht="17.100000000000001" customHeight="1">
      <c r="D60" s="707" t="s">
        <v>2585</v>
      </c>
      <c r="E60" s="707"/>
      <c r="F60" s="707"/>
      <c r="G60" s="547" t="str">
        <f>IF(G41="","",SUM(,G41,G49,G57))</f>
        <v/>
      </c>
      <c r="H60" s="1" t="s">
        <v>13</v>
      </c>
      <c r="I60" s="558"/>
      <c r="L60" s="18"/>
      <c r="M60" s="18"/>
      <c r="N60" s="18"/>
      <c r="O60" s="18"/>
      <c r="P60" s="18"/>
      <c r="Q60" s="18"/>
      <c r="R60" s="18"/>
      <c r="S60" s="18"/>
      <c r="T60" s="18"/>
      <c r="U60" s="18"/>
      <c r="V60" s="18"/>
      <c r="W60" s="18"/>
      <c r="X60" s="18"/>
      <c r="Y60" s="11"/>
      <c r="AB60" s="18"/>
      <c r="AC60" s="11"/>
      <c r="AD60" s="11"/>
      <c r="BD60" s="651" t="s">
        <v>5</v>
      </c>
      <c r="BE60" s="652"/>
      <c r="BF60" s="653"/>
      <c r="BG60" s="656" t="s">
        <v>0</v>
      </c>
      <c r="BH60" s="657"/>
      <c r="BI60" s="658"/>
      <c r="BJ60" s="1" t="s">
        <v>13</v>
      </c>
      <c r="BL60" s="18"/>
      <c r="BM60" s="18"/>
    </row>
    <row r="61" spans="2:65" ht="17.100000000000001" customHeight="1">
      <c r="D61" s="707" t="s">
        <v>2615</v>
      </c>
      <c r="E61" s="707"/>
      <c r="F61" s="707"/>
      <c r="G61" s="547" t="str">
        <f>IF(G60="","",IF(G60&lt;=G5*5,G60,G5*5))</f>
        <v/>
      </c>
      <c r="H61" s="1" t="s">
        <v>13</v>
      </c>
      <c r="I61" s="558"/>
      <c r="L61" s="18"/>
      <c r="M61" s="18"/>
      <c r="N61" s="18"/>
      <c r="O61" s="18"/>
      <c r="P61" s="18"/>
      <c r="Q61" s="18"/>
      <c r="R61" s="18"/>
      <c r="S61" s="18"/>
      <c r="T61" s="18"/>
      <c r="U61" s="18"/>
      <c r="V61" s="18"/>
      <c r="W61" s="18"/>
      <c r="X61" s="18"/>
      <c r="Y61" s="11"/>
      <c r="AB61" s="18"/>
      <c r="AC61" s="11"/>
      <c r="AD61" s="11"/>
      <c r="BD61" s="557"/>
      <c r="BE61" s="557"/>
      <c r="BF61" s="557"/>
      <c r="BG61" s="555"/>
      <c r="BH61" s="556"/>
      <c r="BI61" s="556"/>
      <c r="BL61" s="18"/>
      <c r="BM61" s="18"/>
    </row>
    <row r="62" spans="2:65">
      <c r="C62" s="81"/>
      <c r="D62" s="13"/>
      <c r="E62" s="13"/>
      <c r="F62" s="13"/>
      <c r="G62" s="13"/>
      <c r="H62" s="13"/>
      <c r="I62" s="13"/>
      <c r="J62" s="13"/>
    </row>
    <row r="63" spans="2:65">
      <c r="C63" s="81"/>
      <c r="H63" s="13"/>
      <c r="I63" s="13"/>
      <c r="J63" s="13"/>
    </row>
    <row r="64" spans="2:65">
      <c r="G64" s="14"/>
      <c r="H64" s="14"/>
      <c r="I64" s="14"/>
      <c r="J64" s="14"/>
    </row>
    <row r="65" spans="2:10">
      <c r="G65" s="14"/>
      <c r="H65" s="14"/>
      <c r="I65" s="14"/>
      <c r="J65" s="14"/>
    </row>
    <row r="66" spans="2:10" ht="18" customHeight="1">
      <c r="B66" s="1" t="s">
        <v>296</v>
      </c>
    </row>
    <row r="67" spans="2:10" ht="21" customHeight="1">
      <c r="B67" s="14" t="s">
        <v>2221</v>
      </c>
      <c r="D67" s="2"/>
      <c r="J67" s="4"/>
    </row>
    <row r="68" spans="2:10" ht="24" customHeight="1">
      <c r="C68" s="659"/>
      <c r="D68" s="660"/>
      <c r="E68" s="55" t="s">
        <v>20</v>
      </c>
      <c r="F68" s="55" t="s">
        <v>21</v>
      </c>
      <c r="G68" s="55" t="s">
        <v>22</v>
      </c>
      <c r="H68" s="55" t="s">
        <v>23</v>
      </c>
      <c r="I68" s="55" t="s">
        <v>24</v>
      </c>
      <c r="J68" s="55" t="s">
        <v>25</v>
      </c>
    </row>
    <row r="69" spans="2:10" ht="30" customHeight="1">
      <c r="C69" s="632" t="s">
        <v>2222</v>
      </c>
      <c r="D69" s="633"/>
      <c r="E69" s="72"/>
      <c r="F69" s="72"/>
      <c r="G69" s="72"/>
      <c r="H69" s="72"/>
      <c r="I69" s="72"/>
      <c r="J69" s="72"/>
    </row>
    <row r="70" spans="2:10" ht="30" customHeight="1">
      <c r="C70" s="632" t="s">
        <v>2224</v>
      </c>
      <c r="D70" s="633"/>
      <c r="E70" s="125"/>
      <c r="F70" s="125"/>
      <c r="G70" s="125"/>
      <c r="H70" s="125"/>
      <c r="I70" s="125"/>
      <c r="J70" s="125"/>
    </row>
    <row r="71" spans="2:10" ht="30" customHeight="1">
      <c r="C71" s="632" t="s">
        <v>2223</v>
      </c>
      <c r="D71" s="633"/>
      <c r="E71" s="72"/>
      <c r="F71" s="72"/>
      <c r="G71" s="72"/>
      <c r="H71" s="72"/>
      <c r="I71" s="72"/>
      <c r="J71" s="72"/>
    </row>
    <row r="72" spans="2:10" ht="30" customHeight="1" thickBot="1">
      <c r="C72" s="661" t="s">
        <v>34</v>
      </c>
      <c r="D72" s="662"/>
      <c r="E72" s="58" t="str">
        <f t="shared" ref="E72:J72" si="0">IF(E69="","",E69-E71)</f>
        <v/>
      </c>
      <c r="F72" s="58" t="str">
        <f t="shared" si="0"/>
        <v/>
      </c>
      <c r="G72" s="58" t="str">
        <f t="shared" si="0"/>
        <v/>
      </c>
      <c r="H72" s="58" t="str">
        <f t="shared" si="0"/>
        <v/>
      </c>
      <c r="I72" s="58" t="str">
        <f t="shared" si="0"/>
        <v/>
      </c>
      <c r="J72" s="58" t="str">
        <f t="shared" si="0"/>
        <v/>
      </c>
    </row>
    <row r="73" spans="2:10" ht="24" customHeight="1" thickTop="1">
      <c r="C73" s="663"/>
      <c r="D73" s="664"/>
      <c r="E73" s="56" t="s">
        <v>26</v>
      </c>
      <c r="F73" s="56" t="s">
        <v>27</v>
      </c>
      <c r="G73" s="56" t="s">
        <v>28</v>
      </c>
      <c r="H73" s="56" t="s">
        <v>29</v>
      </c>
      <c r="I73" s="56" t="s">
        <v>30</v>
      </c>
      <c r="J73" s="56" t="s">
        <v>31</v>
      </c>
    </row>
    <row r="74" spans="2:10" ht="30" customHeight="1">
      <c r="C74" s="632" t="s">
        <v>2229</v>
      </c>
      <c r="D74" s="633"/>
      <c r="E74" s="72"/>
      <c r="F74" s="72"/>
      <c r="G74" s="72"/>
      <c r="H74" s="72"/>
      <c r="I74" s="72"/>
      <c r="J74" s="72"/>
    </row>
    <row r="75" spans="2:10" ht="30" customHeight="1">
      <c r="C75" s="632" t="s">
        <v>2230</v>
      </c>
      <c r="D75" s="633"/>
      <c r="E75" s="72"/>
      <c r="F75" s="72"/>
      <c r="G75" s="72"/>
      <c r="H75" s="72"/>
      <c r="I75" s="72"/>
      <c r="J75" s="72"/>
    </row>
    <row r="76" spans="2:10" ht="30" customHeight="1">
      <c r="C76" s="632" t="s">
        <v>2231</v>
      </c>
      <c r="D76" s="633"/>
      <c r="E76" s="72"/>
      <c r="F76" s="72"/>
      <c r="G76" s="72"/>
      <c r="H76" s="72"/>
      <c r="I76" s="72"/>
      <c r="J76" s="72"/>
    </row>
    <row r="77" spans="2:10" ht="30" customHeight="1">
      <c r="C77" s="632" t="s">
        <v>2232</v>
      </c>
      <c r="D77" s="633"/>
      <c r="E77" s="59" t="str">
        <f t="shared" ref="E77:J77" si="1">IF(E74="","",E74-E76)</f>
        <v/>
      </c>
      <c r="F77" s="59" t="str">
        <f t="shared" si="1"/>
        <v/>
      </c>
      <c r="G77" s="59" t="str">
        <f t="shared" si="1"/>
        <v/>
      </c>
      <c r="H77" s="59" t="str">
        <f t="shared" si="1"/>
        <v/>
      </c>
      <c r="I77" s="59" t="str">
        <f t="shared" si="1"/>
        <v/>
      </c>
      <c r="J77" s="59" t="str">
        <f t="shared" si="1"/>
        <v/>
      </c>
    </row>
    <row r="79" spans="2:10" ht="24" customHeight="1">
      <c r="D79" s="600" t="s">
        <v>35</v>
      </c>
      <c r="E79" s="600"/>
      <c r="F79" s="600"/>
      <c r="G79" s="725" t="str">
        <f>IF(E69="","",INT(SUM(E69:J69,E74:J74)))</f>
        <v/>
      </c>
      <c r="H79" s="725"/>
      <c r="I79" s="1" t="s">
        <v>38</v>
      </c>
    </row>
    <row r="80" spans="2:10">
      <c r="G80" s="83"/>
      <c r="H80" s="83"/>
    </row>
    <row r="81" spans="1:28" ht="24" customHeight="1">
      <c r="D81" s="600" t="s">
        <v>36</v>
      </c>
      <c r="E81" s="600"/>
      <c r="F81" s="600"/>
      <c r="G81" s="725" t="str">
        <f>IF(E71="","",INT(SUM(E71:J71,E76:J76)))</f>
        <v/>
      </c>
      <c r="H81" s="725"/>
      <c r="I81" s="1" t="s">
        <v>38</v>
      </c>
    </row>
    <row r="82" spans="1:28">
      <c r="G82" s="83"/>
      <c r="H82" s="83"/>
    </row>
    <row r="83" spans="1:28" ht="24" customHeight="1">
      <c r="D83" s="600" t="s">
        <v>37</v>
      </c>
      <c r="E83" s="600"/>
      <c r="F83" s="600"/>
      <c r="G83" s="725" t="str">
        <f>IF(E69="","",INT(SUM(E72:J72,E77:J77)))</f>
        <v/>
      </c>
      <c r="H83" s="725"/>
      <c r="I83" s="1" t="s">
        <v>38</v>
      </c>
    </row>
    <row r="85" spans="1:28" ht="18" customHeight="1">
      <c r="B85" s="13" t="s">
        <v>2202</v>
      </c>
      <c r="E85" s="13"/>
      <c r="F85" s="13"/>
      <c r="G85" s="13"/>
      <c r="H85" s="13"/>
      <c r="M85" s="18" t="s">
        <v>298</v>
      </c>
    </row>
    <row r="86" spans="1:28" ht="24" customHeight="1">
      <c r="E86" s="8"/>
      <c r="F86" s="57" t="str">
        <f>IF(E69="","",ROUND($G$81/$G$79*100,2))</f>
        <v/>
      </c>
      <c r="G86" s="16" t="s">
        <v>39</v>
      </c>
      <c r="H86" s="13"/>
      <c r="M86" s="18"/>
    </row>
    <row r="87" spans="1:28">
      <c r="E87" s="13"/>
      <c r="F87" s="13"/>
      <c r="G87" s="13"/>
      <c r="H87" s="13"/>
      <c r="I87" s="13"/>
      <c r="J87" s="13"/>
      <c r="K87" s="13"/>
      <c r="L87" s="13"/>
      <c r="M87" s="18"/>
      <c r="N87" s="13"/>
      <c r="O87" s="13"/>
      <c r="P87" s="13"/>
      <c r="Q87" s="13"/>
      <c r="R87" s="13"/>
      <c r="S87" s="13"/>
    </row>
    <row r="88" spans="1:28" ht="13.2" customHeight="1">
      <c r="A88" s="655" t="str">
        <f>IF(F86="","",IF(F86&gt;=100,"申請要件を満たさないため申請不可","　"))</f>
        <v/>
      </c>
      <c r="B88" s="724"/>
      <c r="C88" s="724"/>
      <c r="D88" s="724"/>
      <c r="E88" s="724"/>
      <c r="F88" s="724"/>
      <c r="G88" s="724"/>
      <c r="H88" s="724"/>
      <c r="I88" s="724"/>
      <c r="J88" s="724"/>
      <c r="K88" s="724"/>
      <c r="L88" s="13"/>
      <c r="M88" s="715"/>
      <c r="N88" s="724"/>
      <c r="O88" s="724"/>
      <c r="P88" s="724"/>
      <c r="Q88" s="724"/>
      <c r="R88" s="724"/>
      <c r="S88" s="724"/>
      <c r="T88" s="724"/>
    </row>
    <row r="89" spans="1:28" ht="24" customHeight="1">
      <c r="A89" s="724"/>
      <c r="B89" s="724"/>
      <c r="C89" s="724"/>
      <c r="D89" s="724"/>
      <c r="E89" s="724"/>
      <c r="F89" s="724"/>
      <c r="G89" s="724"/>
      <c r="H89" s="724"/>
      <c r="I89" s="724"/>
      <c r="J89" s="724"/>
      <c r="K89" s="724"/>
      <c r="L89" s="13"/>
      <c r="M89" s="724"/>
      <c r="N89" s="724"/>
      <c r="O89" s="724"/>
      <c r="P89" s="724"/>
      <c r="Q89" s="724"/>
      <c r="R89" s="724"/>
      <c r="S89" s="724"/>
      <c r="T89" s="724"/>
    </row>
    <row r="90" spans="1:28" ht="24" customHeight="1">
      <c r="D90" s="600" t="s">
        <v>2225</v>
      </c>
      <c r="E90" s="600"/>
      <c r="F90" s="600"/>
      <c r="G90" s="725" t="str">
        <f>IF(E70="","",INT(SUM(E70:J70,E75:J75)))</f>
        <v/>
      </c>
      <c r="H90" s="725"/>
      <c r="I90" s="1" t="s">
        <v>2226</v>
      </c>
    </row>
    <row r="91" spans="1:28">
      <c r="N91" s="13"/>
      <c r="O91" s="13"/>
      <c r="P91" s="13"/>
      <c r="Q91" s="13"/>
      <c r="R91" s="13"/>
      <c r="S91" s="13"/>
      <c r="T91" s="13"/>
      <c r="U91" s="13"/>
      <c r="V91" s="13"/>
      <c r="W91" s="13"/>
      <c r="X91" s="13"/>
      <c r="Y91" s="13"/>
      <c r="Z91" s="13"/>
      <c r="AA91" s="13"/>
      <c r="AB91" s="13"/>
    </row>
    <row r="92" spans="1:28" ht="24" customHeight="1">
      <c r="D92" s="1" t="s">
        <v>2233</v>
      </c>
      <c r="G92" s="726" t="str">
        <f>IF(E70="","",ROUNDDOWN(G90/G79,1))</f>
        <v/>
      </c>
      <c r="H92" s="726"/>
      <c r="I92" s="1" t="s">
        <v>2227</v>
      </c>
      <c r="N92" s="13"/>
      <c r="O92" s="13"/>
      <c r="P92" s="13"/>
      <c r="Q92" s="13"/>
      <c r="R92" s="13"/>
      <c r="S92" s="13"/>
      <c r="T92" s="13"/>
    </row>
    <row r="93" spans="1:28" ht="11.4" customHeight="1">
      <c r="N93" s="13"/>
      <c r="O93" s="13"/>
      <c r="P93" s="13"/>
      <c r="Q93" s="13"/>
      <c r="R93" s="13"/>
      <c r="S93" s="13"/>
      <c r="T93" s="13"/>
      <c r="U93" s="13"/>
      <c r="V93" s="13"/>
      <c r="W93" s="13"/>
      <c r="X93" s="13"/>
      <c r="Y93" s="13"/>
      <c r="Z93" s="13"/>
      <c r="AA93" s="13"/>
    </row>
    <row r="94" spans="1:28" ht="24" customHeight="1">
      <c r="D94" s="1" t="s">
        <v>2228</v>
      </c>
      <c r="G94" s="725" t="str">
        <f>IF(E72="","",ROUNDDOWN(G92*G81,0))</f>
        <v/>
      </c>
      <c r="H94" s="725"/>
      <c r="I94" s="1" t="s">
        <v>2235</v>
      </c>
      <c r="N94" s="13"/>
      <c r="O94" s="13"/>
      <c r="P94" s="13"/>
      <c r="Q94" s="13"/>
      <c r="R94" s="13"/>
      <c r="S94" s="13"/>
      <c r="T94" s="13"/>
    </row>
    <row r="95" spans="1:28">
      <c r="D95" s="13" t="s">
        <v>2234</v>
      </c>
      <c r="E95" s="13"/>
      <c r="F95" s="61"/>
      <c r="G95" s="61"/>
      <c r="H95" s="61"/>
      <c r="I95" s="61"/>
      <c r="J95" s="61"/>
      <c r="K95" s="13"/>
      <c r="L95" s="13"/>
      <c r="M95" s="13"/>
      <c r="N95" s="13"/>
      <c r="O95" s="13"/>
      <c r="P95" s="13"/>
      <c r="Q95" s="13"/>
      <c r="R95" s="13"/>
      <c r="S95" s="13"/>
      <c r="T95" s="13"/>
      <c r="U95" s="13"/>
      <c r="V95" s="13"/>
      <c r="W95" s="13"/>
      <c r="X95" s="13"/>
      <c r="Y95" s="13"/>
      <c r="Z95" s="13"/>
      <c r="AA95" s="13"/>
      <c r="AB95" s="13"/>
    </row>
    <row r="96" spans="1:28" ht="18" customHeight="1">
      <c r="C96" s="723"/>
      <c r="D96" s="723"/>
      <c r="E96" s="723"/>
      <c r="F96" s="61"/>
      <c r="G96" s="98"/>
      <c r="H96" s="61"/>
      <c r="I96" s="61"/>
      <c r="J96" s="61"/>
      <c r="K96" s="13"/>
      <c r="L96" s="13"/>
      <c r="M96" s="13"/>
      <c r="N96" s="13"/>
      <c r="O96" s="13"/>
      <c r="P96" s="13"/>
      <c r="Q96" s="13"/>
      <c r="R96" s="13"/>
      <c r="S96" s="13"/>
      <c r="T96" s="13"/>
      <c r="U96" s="13"/>
      <c r="V96" s="13"/>
      <c r="W96" s="13"/>
      <c r="X96" s="13"/>
      <c r="Y96" s="13"/>
      <c r="Z96" s="13"/>
      <c r="AA96" s="13"/>
    </row>
    <row r="97" spans="1:11">
      <c r="A97" s="97"/>
      <c r="B97" s="97"/>
      <c r="C97" s="97"/>
      <c r="D97" s="97"/>
      <c r="E97" s="97"/>
      <c r="F97" s="97"/>
      <c r="G97" s="97"/>
      <c r="H97" s="97"/>
      <c r="I97" s="97"/>
      <c r="J97" s="97"/>
      <c r="K97" s="97"/>
    </row>
    <row r="98" spans="1:11" ht="36" customHeight="1">
      <c r="A98" s="97"/>
      <c r="B98" s="727"/>
      <c r="C98" s="728"/>
      <c r="D98" s="728"/>
      <c r="E98" s="728"/>
      <c r="F98" s="727"/>
      <c r="G98" s="727"/>
      <c r="H98" s="727"/>
      <c r="I98" s="727"/>
      <c r="J98" s="727"/>
      <c r="K98" s="97"/>
    </row>
    <row r="99" spans="1:11" ht="36" customHeight="1">
      <c r="A99" s="97"/>
      <c r="B99" s="631"/>
      <c r="C99" s="631"/>
      <c r="D99" s="631"/>
      <c r="E99" s="631"/>
      <c r="F99" s="631"/>
      <c r="G99" s="631"/>
      <c r="H99" s="631"/>
      <c r="I99" s="631"/>
      <c r="J99" s="631"/>
      <c r="K99" s="97"/>
    </row>
    <row r="100" spans="1:11" ht="36" customHeight="1">
      <c r="A100" s="97"/>
      <c r="B100" s="727"/>
      <c r="C100" s="728"/>
      <c r="D100" s="728"/>
      <c r="E100" s="728"/>
      <c r="F100" s="727"/>
      <c r="G100" s="727"/>
      <c r="H100" s="727"/>
      <c r="I100" s="727"/>
      <c r="J100" s="727"/>
      <c r="K100" s="97"/>
    </row>
    <row r="101" spans="1:11">
      <c r="A101" s="97"/>
      <c r="B101" s="97"/>
      <c r="C101" s="97"/>
      <c r="D101" s="97"/>
      <c r="E101" s="97"/>
      <c r="F101" s="97"/>
      <c r="G101" s="97"/>
      <c r="H101" s="97"/>
      <c r="I101" s="97"/>
      <c r="J101" s="97"/>
      <c r="K101" s="97"/>
    </row>
    <row r="102" spans="1:11">
      <c r="A102" s="97"/>
      <c r="B102" s="97"/>
      <c r="C102" s="97"/>
      <c r="D102" s="97"/>
      <c r="E102" s="97"/>
      <c r="F102" s="97"/>
      <c r="G102" s="97"/>
      <c r="H102" s="97"/>
      <c r="I102" s="97"/>
      <c r="J102" s="97"/>
      <c r="K102" s="97"/>
    </row>
    <row r="103" spans="1:11" ht="36" customHeight="1">
      <c r="A103" s="97"/>
      <c r="B103" s="97"/>
      <c r="C103" s="727"/>
      <c r="D103" s="728"/>
      <c r="E103" s="729"/>
      <c r="F103" s="728"/>
      <c r="G103" s="730"/>
      <c r="H103" s="728"/>
      <c r="I103" s="727"/>
      <c r="J103" s="731"/>
      <c r="K103" s="97"/>
    </row>
    <row r="104" spans="1:11" ht="20.399999999999999" customHeight="1">
      <c r="A104" s="97"/>
      <c r="B104" s="97"/>
      <c r="C104" s="97"/>
      <c r="D104" s="97"/>
      <c r="E104" s="97"/>
      <c r="F104" s="97"/>
      <c r="G104" s="97"/>
      <c r="H104" s="481"/>
      <c r="I104" s="114"/>
      <c r="J104" s="97"/>
      <c r="K104" s="97"/>
    </row>
  </sheetData>
  <sheetProtection algorithmName="SHA-512" hashValue="wFAp1DiHmtkBxEQPMCEtQwwkqwGHz/g7iSPnj0s4RzYYAuONGGL6qJx/jJIfQMOo887EhLHdpSW5XMw8BKxlGg==" saltValue="eTbeRDMxSMAPFrQPoP+QiA==" spinCount="100000" sheet="1" formatCells="0"/>
  <mergeCells count="121">
    <mergeCell ref="BD60:BF60"/>
    <mergeCell ref="BG60:BI60"/>
    <mergeCell ref="D61:F61"/>
    <mergeCell ref="D11:F11"/>
    <mergeCell ref="G11:I11"/>
    <mergeCell ref="D35:F35"/>
    <mergeCell ref="G35:I35"/>
    <mergeCell ref="D13:F13"/>
    <mergeCell ref="G13:I13"/>
    <mergeCell ref="D19:F19"/>
    <mergeCell ref="G19:I19"/>
    <mergeCell ref="D21:F21"/>
    <mergeCell ref="G21:I21"/>
    <mergeCell ref="D22:F22"/>
    <mergeCell ref="G22:I22"/>
    <mergeCell ref="D18:F18"/>
    <mergeCell ref="G18:I18"/>
    <mergeCell ref="D20:F20"/>
    <mergeCell ref="G20:I20"/>
    <mergeCell ref="D29:F29"/>
    <mergeCell ref="G29:I29"/>
    <mergeCell ref="D30:F30"/>
    <mergeCell ref="G30:I30"/>
    <mergeCell ref="D31:F31"/>
    <mergeCell ref="D5:E5"/>
    <mergeCell ref="D10:F10"/>
    <mergeCell ref="G10:I10"/>
    <mergeCell ref="D12:F12"/>
    <mergeCell ref="D9:F9"/>
    <mergeCell ref="G9:I9"/>
    <mergeCell ref="D17:F17"/>
    <mergeCell ref="G17:I17"/>
    <mergeCell ref="G12:I12"/>
    <mergeCell ref="D14:F14"/>
    <mergeCell ref="G14:I14"/>
    <mergeCell ref="D15:F15"/>
    <mergeCell ref="G15:I15"/>
    <mergeCell ref="G31:I31"/>
    <mergeCell ref="D23:F23"/>
    <mergeCell ref="G23:I23"/>
    <mergeCell ref="D26:F26"/>
    <mergeCell ref="G26:I26"/>
    <mergeCell ref="D27:F27"/>
    <mergeCell ref="G27:I27"/>
    <mergeCell ref="D28:F28"/>
    <mergeCell ref="D25:F25"/>
    <mergeCell ref="G25:I25"/>
    <mergeCell ref="G28:I28"/>
    <mergeCell ref="D39:F39"/>
    <mergeCell ref="G39:I39"/>
    <mergeCell ref="D40:F40"/>
    <mergeCell ref="G40:I40"/>
    <mergeCell ref="D36:F36"/>
    <mergeCell ref="G36:I36"/>
    <mergeCell ref="D37:F37"/>
    <mergeCell ref="G37:I37"/>
    <mergeCell ref="D47:F47"/>
    <mergeCell ref="G47:I47"/>
    <mergeCell ref="D38:F38"/>
    <mergeCell ref="D46:F46"/>
    <mergeCell ref="G38:I38"/>
    <mergeCell ref="G46:I46"/>
    <mergeCell ref="D43:F43"/>
    <mergeCell ref="G43:I43"/>
    <mergeCell ref="D48:F48"/>
    <mergeCell ref="G48:I48"/>
    <mergeCell ref="D41:F41"/>
    <mergeCell ref="G41:I41"/>
    <mergeCell ref="D44:F44"/>
    <mergeCell ref="G44:I44"/>
    <mergeCell ref="D45:F45"/>
    <mergeCell ref="G45:I45"/>
    <mergeCell ref="D53:F53"/>
    <mergeCell ref="G53:I53"/>
    <mergeCell ref="D51:F51"/>
    <mergeCell ref="G51:I51"/>
    <mergeCell ref="D55:F55"/>
    <mergeCell ref="G55:I55"/>
    <mergeCell ref="D49:F49"/>
    <mergeCell ref="G49:I49"/>
    <mergeCell ref="D52:F52"/>
    <mergeCell ref="G52:I52"/>
    <mergeCell ref="C68:D68"/>
    <mergeCell ref="C69:D69"/>
    <mergeCell ref="C71:D71"/>
    <mergeCell ref="D54:F54"/>
    <mergeCell ref="G54:I54"/>
    <mergeCell ref="D60:F60"/>
    <mergeCell ref="M88:T89"/>
    <mergeCell ref="C72:D72"/>
    <mergeCell ref="C73:D73"/>
    <mergeCell ref="C74:D74"/>
    <mergeCell ref="D56:F56"/>
    <mergeCell ref="G56:I56"/>
    <mergeCell ref="D57:F57"/>
    <mergeCell ref="G57:I57"/>
    <mergeCell ref="D83:F83"/>
    <mergeCell ref="G83:H83"/>
    <mergeCell ref="C75:D75"/>
    <mergeCell ref="C77:D77"/>
    <mergeCell ref="D79:F79"/>
    <mergeCell ref="G79:H79"/>
    <mergeCell ref="D81:F81"/>
    <mergeCell ref="G81:H81"/>
    <mergeCell ref="C70:D70"/>
    <mergeCell ref="C76:D76"/>
    <mergeCell ref="C96:E96"/>
    <mergeCell ref="A88:K89"/>
    <mergeCell ref="D90:F90"/>
    <mergeCell ref="G90:H90"/>
    <mergeCell ref="G92:H92"/>
    <mergeCell ref="G94:H94"/>
    <mergeCell ref="F98:J98"/>
    <mergeCell ref="F100:J100"/>
    <mergeCell ref="C103:D103"/>
    <mergeCell ref="E103:F103"/>
    <mergeCell ref="G103:H103"/>
    <mergeCell ref="I103:J103"/>
    <mergeCell ref="B98:E98"/>
    <mergeCell ref="B100:E100"/>
    <mergeCell ref="B99:J99"/>
  </mergeCells>
  <phoneticPr fontId="32"/>
  <pageMargins left="0.70866141732283472" right="0.70866141732283472" top="0.74803149606299213" bottom="0.74803149606299213" header="0.31496062992125984" footer="0.31496062992125984"/>
  <pageSetup paperSize="9" scale="99" orientation="portrait" blackAndWhite="1" r:id="rId1"/>
  <rowBreaks count="2" manualBreakCount="2">
    <brk id="33" max="11" man="1"/>
    <brk id="65"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FFFF00"/>
  </sheetPr>
  <dimension ref="A1:BM186"/>
  <sheetViews>
    <sheetView showZeros="0" view="pageBreakPreview" zoomScaleNormal="100" zoomScaleSheetLayoutView="100" workbookViewId="0">
      <selection activeCell="BC131" sqref="BC131"/>
    </sheetView>
  </sheetViews>
  <sheetFormatPr defaultColWidth="9" defaultRowHeight="13.2"/>
  <cols>
    <col min="1" max="1" width="1.6640625" style="1" customWidth="1"/>
    <col min="2" max="2" width="2.6640625" style="1" customWidth="1"/>
    <col min="3" max="3" width="2.44140625" style="1" customWidth="1"/>
    <col min="4" max="10" width="10.6640625" style="1" customWidth="1"/>
    <col min="11" max="11" width="1.77734375" style="1" customWidth="1"/>
    <col min="12" max="12" width="2.21875" style="1" customWidth="1"/>
    <col min="13" max="13" width="36.33203125" style="1" customWidth="1"/>
    <col min="14" max="16384" width="9" style="1"/>
  </cols>
  <sheetData>
    <row r="1" spans="2:27" ht="18" customHeight="1">
      <c r="B1" s="1" t="s">
        <v>6</v>
      </c>
    </row>
    <row r="2" spans="2:27" ht="18" customHeight="1">
      <c r="B2" s="17" t="s">
        <v>7</v>
      </c>
    </row>
    <row r="3" spans="2:27" ht="7.5" customHeight="1"/>
    <row r="4" spans="2:27" ht="7.5" customHeight="1"/>
    <row r="5" spans="2:27" ht="18" customHeight="1">
      <c r="B5" s="1" t="s">
        <v>261</v>
      </c>
    </row>
    <row r="6" spans="2:27" ht="18" customHeight="1">
      <c r="D6" s="603" t="s">
        <v>293</v>
      </c>
      <c r="E6" s="603"/>
      <c r="F6" s="5"/>
      <c r="G6" s="82" t="str">
        <f>IF(G11="","",ROUNDDOWN(SUM(G16,G25,G34),0))</f>
        <v/>
      </c>
      <c r="H6" s="1" t="s">
        <v>2</v>
      </c>
      <c r="M6" s="18" t="s">
        <v>2239</v>
      </c>
    </row>
    <row r="7" spans="2:27" ht="7.2" customHeight="1">
      <c r="D7" s="5"/>
      <c r="E7" s="5"/>
      <c r="F7" s="5"/>
    </row>
    <row r="8" spans="2:27" ht="18" customHeight="1">
      <c r="B8" s="1" t="s">
        <v>260</v>
      </c>
      <c r="M8" s="18"/>
    </row>
    <row r="9" spans="2:27" ht="18" hidden="1" customHeight="1">
      <c r="C9" s="2" t="s">
        <v>344</v>
      </c>
      <c r="D9" s="676" t="s">
        <v>2375</v>
      </c>
      <c r="E9" s="677"/>
      <c r="F9" s="678"/>
      <c r="G9" s="716"/>
      <c r="H9" s="717"/>
      <c r="I9" s="718"/>
      <c r="L9" s="18"/>
      <c r="M9" s="285"/>
      <c r="N9" s="285"/>
      <c r="O9" s="285"/>
      <c r="P9" s="285"/>
      <c r="Q9" s="285"/>
      <c r="R9" s="285"/>
      <c r="S9" s="285"/>
      <c r="T9" s="285"/>
      <c r="U9" s="110"/>
      <c r="V9" s="18"/>
      <c r="W9" s="18"/>
      <c r="X9" s="18"/>
      <c r="Y9" s="11"/>
      <c r="Z9" s="11"/>
      <c r="AA9" s="11"/>
    </row>
    <row r="10" spans="2:27" ht="17.100000000000001" customHeight="1">
      <c r="C10" s="2" t="s">
        <v>2384</v>
      </c>
      <c r="D10" s="665" t="s">
        <v>251</v>
      </c>
      <c r="E10" s="666"/>
      <c r="F10" s="667"/>
      <c r="G10" s="698"/>
      <c r="H10" s="699"/>
      <c r="I10" s="700"/>
    </row>
    <row r="11" spans="2:27" ht="17.100000000000001" customHeight="1">
      <c r="D11" s="635" t="s">
        <v>253</v>
      </c>
      <c r="E11" s="636"/>
      <c r="F11" s="637"/>
      <c r="G11" s="628"/>
      <c r="H11" s="629"/>
      <c r="I11" s="630"/>
      <c r="J11" s="1" t="s">
        <v>342</v>
      </c>
    </row>
    <row r="12" spans="2:27" ht="17.100000000000001" customHeight="1">
      <c r="D12" s="635" t="s">
        <v>254</v>
      </c>
      <c r="E12" s="636"/>
      <c r="F12" s="637"/>
      <c r="G12" s="704"/>
      <c r="H12" s="705"/>
      <c r="I12" s="706"/>
      <c r="J12" s="1" t="s">
        <v>256</v>
      </c>
    </row>
    <row r="13" spans="2:27" ht="17.100000000000001" customHeight="1">
      <c r="D13" s="635" t="s">
        <v>255</v>
      </c>
      <c r="E13" s="636"/>
      <c r="F13" s="637"/>
      <c r="G13" s="751"/>
      <c r="H13" s="752"/>
      <c r="I13" s="753"/>
      <c r="J13" s="1" t="s">
        <v>343</v>
      </c>
    </row>
    <row r="14" spans="2:27" ht="17.100000000000001" customHeight="1">
      <c r="D14" s="635" t="s">
        <v>258</v>
      </c>
      <c r="E14" s="636"/>
      <c r="F14" s="637"/>
      <c r="G14" s="704"/>
      <c r="H14" s="705"/>
      <c r="I14" s="706"/>
      <c r="J14" s="1" t="s">
        <v>257</v>
      </c>
    </row>
    <row r="15" spans="2:27" ht="17.100000000000001" customHeight="1">
      <c r="D15" s="635" t="s">
        <v>259</v>
      </c>
      <c r="E15" s="636"/>
      <c r="F15" s="637"/>
      <c r="G15" s="704"/>
      <c r="H15" s="705"/>
      <c r="I15" s="706"/>
      <c r="J15" s="1" t="s">
        <v>257</v>
      </c>
    </row>
    <row r="16" spans="2:27" ht="17.100000000000001" customHeight="1">
      <c r="D16" s="673" t="s">
        <v>252</v>
      </c>
      <c r="E16" s="674"/>
      <c r="F16" s="675"/>
      <c r="G16" s="739" t="str">
        <f>IF(G10="","",ROUNDDOWN((G11*G12*G13*G14/100*G15/100),0))</f>
        <v/>
      </c>
      <c r="H16" s="740"/>
      <c r="I16" s="741"/>
      <c r="J16" s="1" t="s">
        <v>2</v>
      </c>
    </row>
    <row r="17" spans="3:27" ht="7.5" customHeight="1"/>
    <row r="18" spans="3:27" ht="18" hidden="1" customHeight="1">
      <c r="C18" s="2"/>
      <c r="D18" s="676" t="s">
        <v>2375</v>
      </c>
      <c r="E18" s="677"/>
      <c r="F18" s="678"/>
      <c r="G18" s="716"/>
      <c r="H18" s="717"/>
      <c r="I18" s="718"/>
      <c r="L18" s="18"/>
      <c r="M18" s="285"/>
      <c r="N18" s="285"/>
      <c r="O18" s="285"/>
      <c r="P18" s="285"/>
      <c r="Q18" s="285"/>
      <c r="R18" s="285"/>
      <c r="S18" s="285"/>
      <c r="T18" s="285"/>
      <c r="U18" s="110"/>
      <c r="V18" s="18"/>
      <c r="W18" s="18"/>
      <c r="X18" s="18"/>
      <c r="Y18" s="11"/>
      <c r="Z18" s="11"/>
      <c r="AA18" s="11"/>
    </row>
    <row r="19" spans="3:27" ht="17.100000000000001" customHeight="1">
      <c r="C19" s="2" t="s">
        <v>2385</v>
      </c>
      <c r="D19" s="665" t="s">
        <v>251</v>
      </c>
      <c r="E19" s="666"/>
      <c r="F19" s="667"/>
      <c r="G19" s="698"/>
      <c r="H19" s="699"/>
      <c r="I19" s="700"/>
    </row>
    <row r="20" spans="3:27" ht="17.100000000000001" customHeight="1">
      <c r="D20" s="635" t="s">
        <v>253</v>
      </c>
      <c r="E20" s="636"/>
      <c r="F20" s="637"/>
      <c r="G20" s="628"/>
      <c r="H20" s="629"/>
      <c r="I20" s="630"/>
      <c r="J20" s="1" t="s">
        <v>342</v>
      </c>
    </row>
    <row r="21" spans="3:27" ht="17.100000000000001" customHeight="1">
      <c r="D21" s="635" t="s">
        <v>254</v>
      </c>
      <c r="E21" s="636"/>
      <c r="F21" s="637"/>
      <c r="G21" s="704"/>
      <c r="H21" s="705"/>
      <c r="I21" s="706"/>
      <c r="J21" s="1" t="s">
        <v>256</v>
      </c>
    </row>
    <row r="22" spans="3:27" ht="17.100000000000001" customHeight="1">
      <c r="D22" s="635" t="s">
        <v>255</v>
      </c>
      <c r="E22" s="636"/>
      <c r="F22" s="637"/>
      <c r="G22" s="751"/>
      <c r="H22" s="752"/>
      <c r="I22" s="753"/>
      <c r="J22" s="1" t="s">
        <v>343</v>
      </c>
    </row>
    <row r="23" spans="3:27" ht="17.100000000000001" customHeight="1">
      <c r="D23" s="635" t="s">
        <v>258</v>
      </c>
      <c r="E23" s="636"/>
      <c r="F23" s="637"/>
      <c r="G23" s="704"/>
      <c r="H23" s="705"/>
      <c r="I23" s="706"/>
      <c r="J23" s="1" t="s">
        <v>257</v>
      </c>
    </row>
    <row r="24" spans="3:27" ht="17.100000000000001" customHeight="1">
      <c r="D24" s="635" t="s">
        <v>259</v>
      </c>
      <c r="E24" s="636"/>
      <c r="F24" s="637"/>
      <c r="G24" s="704"/>
      <c r="H24" s="705"/>
      <c r="I24" s="706"/>
      <c r="J24" s="1" t="s">
        <v>257</v>
      </c>
    </row>
    <row r="25" spans="3:27" ht="17.100000000000001" customHeight="1">
      <c r="D25" s="673" t="s">
        <v>252</v>
      </c>
      <c r="E25" s="674"/>
      <c r="F25" s="675"/>
      <c r="G25" s="739" t="str">
        <f>IF(G19="","",ROUNDDOWN((G20*G21*G22*G23/100*G24/100),0))</f>
        <v/>
      </c>
      <c r="H25" s="740"/>
      <c r="I25" s="741"/>
      <c r="J25" s="1" t="s">
        <v>2</v>
      </c>
    </row>
    <row r="26" spans="3:27" ht="7.5" customHeight="1"/>
    <row r="27" spans="3:27" ht="18" hidden="1" customHeight="1">
      <c r="C27" s="2"/>
      <c r="D27" s="676" t="s">
        <v>2375</v>
      </c>
      <c r="E27" s="677"/>
      <c r="F27" s="678"/>
      <c r="G27" s="716"/>
      <c r="H27" s="717"/>
      <c r="I27" s="718"/>
      <c r="L27" s="18"/>
      <c r="M27" s="285"/>
      <c r="N27" s="285"/>
      <c r="O27" s="285"/>
      <c r="P27" s="285"/>
      <c r="Q27" s="285"/>
      <c r="R27" s="285"/>
      <c r="S27" s="285"/>
      <c r="T27" s="285"/>
      <c r="U27" s="110"/>
      <c r="V27" s="18"/>
      <c r="W27" s="18"/>
      <c r="X27" s="18"/>
      <c r="Y27" s="11"/>
      <c r="Z27" s="11"/>
      <c r="AA27" s="11"/>
    </row>
    <row r="28" spans="3:27" ht="17.100000000000001" customHeight="1">
      <c r="C28" s="2" t="s">
        <v>2386</v>
      </c>
      <c r="D28" s="665" t="s">
        <v>251</v>
      </c>
      <c r="E28" s="666"/>
      <c r="F28" s="667"/>
      <c r="G28" s="698"/>
      <c r="H28" s="699"/>
      <c r="I28" s="700"/>
    </row>
    <row r="29" spans="3:27" ht="17.100000000000001" customHeight="1">
      <c r="D29" s="635" t="s">
        <v>253</v>
      </c>
      <c r="E29" s="636"/>
      <c r="F29" s="637"/>
      <c r="G29" s="628"/>
      <c r="H29" s="629"/>
      <c r="I29" s="630"/>
      <c r="J29" s="1" t="s">
        <v>342</v>
      </c>
    </row>
    <row r="30" spans="3:27" ht="17.100000000000001" customHeight="1">
      <c r="D30" s="635" t="s">
        <v>254</v>
      </c>
      <c r="E30" s="636"/>
      <c r="F30" s="637"/>
      <c r="G30" s="704"/>
      <c r="H30" s="705"/>
      <c r="I30" s="706"/>
      <c r="J30" s="1" t="s">
        <v>256</v>
      </c>
    </row>
    <row r="31" spans="3:27" ht="17.100000000000001" customHeight="1">
      <c r="D31" s="635" t="s">
        <v>255</v>
      </c>
      <c r="E31" s="636"/>
      <c r="F31" s="637"/>
      <c r="G31" s="751"/>
      <c r="H31" s="752"/>
      <c r="I31" s="753"/>
      <c r="J31" s="1" t="s">
        <v>343</v>
      </c>
    </row>
    <row r="32" spans="3:27" ht="17.100000000000001" customHeight="1">
      <c r="D32" s="635" t="s">
        <v>258</v>
      </c>
      <c r="E32" s="636"/>
      <c r="F32" s="637"/>
      <c r="G32" s="704"/>
      <c r="H32" s="705"/>
      <c r="I32" s="706"/>
      <c r="J32" s="1" t="s">
        <v>257</v>
      </c>
    </row>
    <row r="33" spans="2:27" ht="17.100000000000001" customHeight="1">
      <c r="D33" s="635" t="s">
        <v>259</v>
      </c>
      <c r="E33" s="636"/>
      <c r="F33" s="637"/>
      <c r="G33" s="704"/>
      <c r="H33" s="705"/>
      <c r="I33" s="706"/>
      <c r="J33" s="1" t="s">
        <v>257</v>
      </c>
    </row>
    <row r="34" spans="2:27" ht="17.100000000000001" customHeight="1">
      <c r="D34" s="673" t="s">
        <v>252</v>
      </c>
      <c r="E34" s="674"/>
      <c r="F34" s="675"/>
      <c r="G34" s="739" t="str">
        <f>IF(G28="","",ROUNDDOWN((G29*G30*G31*G32/100*G33/100),0))</f>
        <v/>
      </c>
      <c r="H34" s="740"/>
      <c r="I34" s="741"/>
      <c r="J34" s="1" t="s">
        <v>2</v>
      </c>
    </row>
    <row r="35" spans="2:27" ht="7.5" customHeight="1"/>
    <row r="36" spans="2:27" ht="7.5" customHeight="1"/>
    <row r="37" spans="2:27" ht="18" customHeight="1">
      <c r="B37" s="1" t="s">
        <v>367</v>
      </c>
    </row>
    <row r="38" spans="2:27" ht="18" customHeight="1">
      <c r="C38" s="2" t="s">
        <v>344</v>
      </c>
      <c r="D38" s="676" t="s">
        <v>2375</v>
      </c>
      <c r="E38" s="677"/>
      <c r="F38" s="678"/>
      <c r="G38" s="716"/>
      <c r="H38" s="717"/>
      <c r="I38" s="718"/>
      <c r="L38" s="18"/>
      <c r="M38" s="285"/>
      <c r="N38" s="285"/>
      <c r="O38" s="285"/>
      <c r="P38" s="285"/>
      <c r="Q38" s="285"/>
      <c r="R38" s="285"/>
      <c r="S38" s="285"/>
      <c r="T38" s="285"/>
      <c r="U38" s="110"/>
      <c r="V38" s="18"/>
      <c r="W38" s="18"/>
      <c r="X38" s="18"/>
      <c r="Y38" s="11"/>
      <c r="Z38" s="11"/>
      <c r="AA38" s="11"/>
    </row>
    <row r="39" spans="2:27" ht="17.100000000000001" customHeight="1">
      <c r="C39" s="2"/>
      <c r="D39" s="635" t="s">
        <v>18</v>
      </c>
      <c r="E39" s="636"/>
      <c r="F39" s="637"/>
      <c r="G39" s="628"/>
      <c r="H39" s="693"/>
      <c r="I39" s="694"/>
    </row>
    <row r="40" spans="2:27" ht="17.100000000000001" customHeight="1">
      <c r="D40" s="635" t="s">
        <v>16</v>
      </c>
      <c r="E40" s="636"/>
      <c r="F40" s="637"/>
      <c r="G40" s="628"/>
      <c r="H40" s="629"/>
      <c r="I40" s="630"/>
    </row>
    <row r="41" spans="2:27" ht="17.100000000000001" customHeight="1">
      <c r="D41" s="635" t="s">
        <v>2220</v>
      </c>
      <c r="E41" s="636"/>
      <c r="F41" s="637"/>
      <c r="G41" s="628"/>
      <c r="H41" s="735"/>
      <c r="I41" s="736"/>
      <c r="L41" s="18"/>
      <c r="M41" s="18"/>
      <c r="N41" s="18"/>
      <c r="O41" s="18"/>
      <c r="P41" s="18"/>
      <c r="Q41" s="18"/>
      <c r="R41" s="18"/>
      <c r="S41" s="18"/>
      <c r="T41" s="18"/>
      <c r="U41" s="18"/>
      <c r="V41" s="18"/>
      <c r="W41" s="18"/>
      <c r="X41" s="18"/>
      <c r="Y41" s="11"/>
      <c r="Z41" s="11"/>
      <c r="AA41" s="11"/>
    </row>
    <row r="42" spans="2:27" ht="17.100000000000001" customHeight="1">
      <c r="D42" s="635" t="s">
        <v>245</v>
      </c>
      <c r="E42" s="636"/>
      <c r="F42" s="637"/>
      <c r="G42" s="711"/>
      <c r="H42" s="712"/>
      <c r="I42" s="713"/>
      <c r="J42" s="1" t="s">
        <v>2</v>
      </c>
    </row>
    <row r="43" spans="2:27" ht="17.100000000000001" customHeight="1">
      <c r="D43" s="635" t="s">
        <v>250</v>
      </c>
      <c r="E43" s="636"/>
      <c r="F43" s="637"/>
      <c r="G43" s="704"/>
      <c r="H43" s="705"/>
      <c r="I43" s="706"/>
      <c r="J43" s="1" t="s">
        <v>11</v>
      </c>
    </row>
    <row r="44" spans="2:27" ht="17.100000000000001" customHeight="1">
      <c r="D44" s="673" t="s">
        <v>4</v>
      </c>
      <c r="E44" s="674"/>
      <c r="F44" s="675"/>
      <c r="G44" s="739" t="str">
        <f>IF(G42="","",ROUNDDOWN((G42*G43),2))</f>
        <v/>
      </c>
      <c r="H44" s="740"/>
      <c r="I44" s="741"/>
      <c r="J44" s="1" t="s">
        <v>2</v>
      </c>
    </row>
    <row r="45" spans="2:27" ht="7.5" customHeight="1"/>
    <row r="46" spans="2:27" ht="18" customHeight="1">
      <c r="C46" s="2" t="s">
        <v>345</v>
      </c>
      <c r="D46" s="676" t="s">
        <v>2375</v>
      </c>
      <c r="E46" s="677"/>
      <c r="F46" s="678"/>
      <c r="G46" s="716"/>
      <c r="H46" s="717"/>
      <c r="I46" s="718"/>
      <c r="L46" s="18"/>
      <c r="M46" s="285"/>
      <c r="N46" s="285"/>
      <c r="O46" s="285"/>
      <c r="P46" s="285"/>
      <c r="Q46" s="285"/>
      <c r="R46" s="285"/>
      <c r="S46" s="285"/>
      <c r="T46" s="285"/>
      <c r="U46" s="110"/>
      <c r="V46" s="18"/>
      <c r="W46" s="18"/>
      <c r="X46" s="18"/>
      <c r="Y46" s="11"/>
      <c r="Z46" s="11"/>
      <c r="AA46" s="11"/>
    </row>
    <row r="47" spans="2:27" ht="17.100000000000001" customHeight="1">
      <c r="C47" s="2"/>
      <c r="D47" s="635" t="s">
        <v>18</v>
      </c>
      <c r="E47" s="636"/>
      <c r="F47" s="637"/>
      <c r="G47" s="628"/>
      <c r="H47" s="693"/>
      <c r="I47" s="694"/>
    </row>
    <row r="48" spans="2:27" ht="17.100000000000001" customHeight="1">
      <c r="D48" s="635" t="s">
        <v>16</v>
      </c>
      <c r="E48" s="636"/>
      <c r="F48" s="637"/>
      <c r="G48" s="628"/>
      <c r="H48" s="629"/>
      <c r="I48" s="630"/>
    </row>
    <row r="49" spans="2:27" ht="17.100000000000001" customHeight="1">
      <c r="D49" s="635" t="s">
        <v>2220</v>
      </c>
      <c r="E49" s="636"/>
      <c r="F49" s="637"/>
      <c r="G49" s="628"/>
      <c r="H49" s="735"/>
      <c r="I49" s="736"/>
      <c r="L49" s="18"/>
      <c r="M49" s="18"/>
      <c r="N49" s="18"/>
      <c r="O49" s="18"/>
      <c r="P49" s="18"/>
      <c r="Q49" s="18"/>
      <c r="R49" s="18"/>
      <c r="S49" s="18"/>
      <c r="T49" s="18"/>
      <c r="U49" s="18"/>
      <c r="V49" s="18"/>
      <c r="W49" s="18"/>
      <c r="X49" s="18"/>
      <c r="Y49" s="11"/>
      <c r="Z49" s="11"/>
      <c r="AA49" s="11"/>
    </row>
    <row r="50" spans="2:27" ht="17.100000000000001" customHeight="1">
      <c r="D50" s="635" t="s">
        <v>245</v>
      </c>
      <c r="E50" s="636"/>
      <c r="F50" s="637"/>
      <c r="G50" s="711"/>
      <c r="H50" s="712"/>
      <c r="I50" s="713"/>
      <c r="J50" s="1" t="s">
        <v>2</v>
      </c>
    </row>
    <row r="51" spans="2:27" ht="17.100000000000001" customHeight="1">
      <c r="D51" s="635" t="s">
        <v>250</v>
      </c>
      <c r="E51" s="636"/>
      <c r="F51" s="637"/>
      <c r="G51" s="704"/>
      <c r="H51" s="705"/>
      <c r="I51" s="706"/>
      <c r="J51" s="1" t="s">
        <v>11</v>
      </c>
    </row>
    <row r="52" spans="2:27" ht="17.100000000000001" customHeight="1">
      <c r="D52" s="673" t="s">
        <v>4</v>
      </c>
      <c r="E52" s="674"/>
      <c r="F52" s="675"/>
      <c r="G52" s="739" t="str">
        <f>IF(G50="","",ROUNDDOWN((G50*G51),2))</f>
        <v/>
      </c>
      <c r="H52" s="740"/>
      <c r="I52" s="741"/>
      <c r="J52" s="1" t="s">
        <v>2</v>
      </c>
    </row>
    <row r="53" spans="2:27" ht="7.5" customHeight="1"/>
    <row r="54" spans="2:27" ht="18" customHeight="1">
      <c r="C54" s="2" t="s">
        <v>2373</v>
      </c>
      <c r="D54" s="676" t="s">
        <v>2375</v>
      </c>
      <c r="E54" s="677"/>
      <c r="F54" s="678"/>
      <c r="G54" s="716"/>
      <c r="H54" s="717"/>
      <c r="I54" s="718"/>
      <c r="L54" s="18"/>
      <c r="M54" s="285"/>
      <c r="N54" s="285"/>
      <c r="O54" s="285"/>
      <c r="P54" s="285"/>
      <c r="Q54" s="285"/>
      <c r="R54" s="285"/>
      <c r="S54" s="285"/>
      <c r="T54" s="285"/>
      <c r="U54" s="110"/>
      <c r="V54" s="18"/>
      <c r="W54" s="18"/>
      <c r="X54" s="18"/>
      <c r="Y54" s="11"/>
      <c r="Z54" s="11"/>
      <c r="AA54" s="11"/>
    </row>
    <row r="55" spans="2:27" ht="17.100000000000001" customHeight="1">
      <c r="C55" s="2"/>
      <c r="D55" s="635" t="s">
        <v>18</v>
      </c>
      <c r="E55" s="636"/>
      <c r="F55" s="637"/>
      <c r="G55" s="628"/>
      <c r="H55" s="693"/>
      <c r="I55" s="694"/>
    </row>
    <row r="56" spans="2:27" ht="17.100000000000001" customHeight="1">
      <c r="D56" s="635" t="s">
        <v>16</v>
      </c>
      <c r="E56" s="636"/>
      <c r="F56" s="637"/>
      <c r="G56" s="628"/>
      <c r="H56" s="629"/>
      <c r="I56" s="630"/>
    </row>
    <row r="57" spans="2:27" ht="17.100000000000001" customHeight="1">
      <c r="D57" s="635" t="s">
        <v>2220</v>
      </c>
      <c r="E57" s="636"/>
      <c r="F57" s="637"/>
      <c r="G57" s="628"/>
      <c r="H57" s="735"/>
      <c r="I57" s="736"/>
      <c r="L57" s="18"/>
      <c r="M57" s="18"/>
      <c r="N57" s="18"/>
      <c r="O57" s="18"/>
      <c r="P57" s="18"/>
      <c r="Q57" s="18"/>
      <c r="R57" s="18"/>
      <c r="S57" s="18"/>
      <c r="T57" s="18"/>
      <c r="U57" s="18"/>
      <c r="V57" s="18"/>
      <c r="W57" s="18"/>
      <c r="X57" s="18"/>
      <c r="Y57" s="11"/>
      <c r="Z57" s="11"/>
      <c r="AA57" s="11"/>
    </row>
    <row r="58" spans="2:27" ht="17.100000000000001" customHeight="1">
      <c r="D58" s="635" t="s">
        <v>245</v>
      </c>
      <c r="E58" s="636"/>
      <c r="F58" s="637"/>
      <c r="G58" s="711"/>
      <c r="H58" s="712"/>
      <c r="I58" s="713"/>
      <c r="J58" s="1" t="s">
        <v>2</v>
      </c>
    </row>
    <row r="59" spans="2:27" ht="17.100000000000001" customHeight="1">
      <c r="D59" s="635" t="s">
        <v>250</v>
      </c>
      <c r="E59" s="636"/>
      <c r="F59" s="637"/>
      <c r="G59" s="704"/>
      <c r="H59" s="705"/>
      <c r="I59" s="706"/>
      <c r="J59" s="1" t="s">
        <v>11</v>
      </c>
    </row>
    <row r="60" spans="2:27" ht="17.100000000000001" customHeight="1">
      <c r="D60" s="673" t="s">
        <v>4</v>
      </c>
      <c r="E60" s="674"/>
      <c r="F60" s="675"/>
      <c r="G60" s="739" t="str">
        <f>IF(G58="","",ROUNDDOWN((G58*G59),2))</f>
        <v/>
      </c>
      <c r="H60" s="740"/>
      <c r="I60" s="741"/>
      <c r="J60" s="1" t="s">
        <v>2</v>
      </c>
    </row>
    <row r="61" spans="2:27" ht="18" customHeight="1">
      <c r="B61" s="1" t="s">
        <v>368</v>
      </c>
    </row>
    <row r="62" spans="2:27" ht="18" customHeight="1">
      <c r="C62" s="2" t="s">
        <v>344</v>
      </c>
      <c r="D62" s="676" t="s">
        <v>2375</v>
      </c>
      <c r="E62" s="677"/>
      <c r="F62" s="678"/>
      <c r="G62" s="716"/>
      <c r="H62" s="717"/>
      <c r="I62" s="718"/>
      <c r="L62" s="18"/>
      <c r="M62" s="285"/>
      <c r="N62" s="285"/>
      <c r="O62" s="285"/>
      <c r="P62" s="285"/>
      <c r="Q62" s="285"/>
      <c r="R62" s="285"/>
      <c r="S62" s="285"/>
      <c r="T62" s="285"/>
      <c r="U62" s="110"/>
      <c r="V62" s="18"/>
      <c r="W62" s="18"/>
      <c r="X62" s="18"/>
      <c r="Y62" s="11"/>
      <c r="Z62" s="11"/>
      <c r="AA62" s="11"/>
    </row>
    <row r="63" spans="2:27" ht="17.100000000000001" customHeight="1">
      <c r="C63" s="2"/>
      <c r="D63" s="635" t="s">
        <v>18</v>
      </c>
      <c r="E63" s="636"/>
      <c r="F63" s="637"/>
      <c r="G63" s="628"/>
      <c r="H63" s="693"/>
      <c r="I63" s="694"/>
    </row>
    <row r="64" spans="2:27" ht="17.100000000000001" customHeight="1">
      <c r="D64" s="635" t="s">
        <v>16</v>
      </c>
      <c r="E64" s="636"/>
      <c r="F64" s="637"/>
      <c r="G64" s="628"/>
      <c r="H64" s="629"/>
      <c r="I64" s="630"/>
    </row>
    <row r="65" spans="3:27" ht="17.100000000000001" customHeight="1">
      <c r="D65" s="635" t="s">
        <v>2220</v>
      </c>
      <c r="E65" s="636"/>
      <c r="F65" s="637"/>
      <c r="G65" s="628"/>
      <c r="H65" s="735"/>
      <c r="I65" s="736"/>
      <c r="L65" s="18"/>
      <c r="M65" s="18"/>
      <c r="N65" s="18"/>
      <c r="O65" s="18"/>
      <c r="P65" s="18"/>
      <c r="Q65" s="18"/>
      <c r="R65" s="18"/>
      <c r="S65" s="18"/>
      <c r="T65" s="18"/>
      <c r="U65" s="18"/>
      <c r="V65" s="18"/>
      <c r="W65" s="18"/>
      <c r="X65" s="18"/>
      <c r="Y65" s="11"/>
      <c r="Z65" s="11"/>
      <c r="AA65" s="11"/>
    </row>
    <row r="66" spans="3:27" ht="17.100000000000001" customHeight="1">
      <c r="D66" s="635" t="s">
        <v>245</v>
      </c>
      <c r="E66" s="636"/>
      <c r="F66" s="637"/>
      <c r="G66" s="711"/>
      <c r="H66" s="712"/>
      <c r="I66" s="713"/>
      <c r="J66" s="1" t="s">
        <v>2</v>
      </c>
    </row>
    <row r="67" spans="3:27" ht="17.100000000000001" customHeight="1">
      <c r="D67" s="635" t="s">
        <v>250</v>
      </c>
      <c r="E67" s="636"/>
      <c r="F67" s="637"/>
      <c r="G67" s="704"/>
      <c r="H67" s="705"/>
      <c r="I67" s="706"/>
      <c r="J67" s="1" t="s">
        <v>11</v>
      </c>
    </row>
    <row r="68" spans="3:27" ht="17.100000000000001" customHeight="1">
      <c r="D68" s="673" t="s">
        <v>4</v>
      </c>
      <c r="E68" s="674"/>
      <c r="F68" s="675"/>
      <c r="G68" s="739" t="str">
        <f>IF(G66="","",ROUNDDOWN((G66*G67),2))</f>
        <v/>
      </c>
      <c r="H68" s="740"/>
      <c r="I68" s="741"/>
      <c r="J68" s="1" t="s">
        <v>2</v>
      </c>
    </row>
    <row r="69" spans="3:27" ht="7.5" customHeight="1"/>
    <row r="70" spans="3:27" ht="18" customHeight="1">
      <c r="C70" s="2" t="s">
        <v>345</v>
      </c>
      <c r="D70" s="676" t="s">
        <v>2375</v>
      </c>
      <c r="E70" s="677"/>
      <c r="F70" s="678"/>
      <c r="G70" s="716"/>
      <c r="H70" s="717"/>
      <c r="I70" s="718"/>
      <c r="L70" s="18"/>
      <c r="M70" s="285"/>
      <c r="N70" s="285"/>
      <c r="O70" s="285"/>
      <c r="P70" s="285"/>
      <c r="Q70" s="285"/>
      <c r="R70" s="285"/>
      <c r="S70" s="285"/>
      <c r="T70" s="285"/>
      <c r="U70" s="110"/>
      <c r="V70" s="18"/>
      <c r="W70" s="18"/>
      <c r="X70" s="18"/>
      <c r="Y70" s="11"/>
      <c r="Z70" s="11"/>
      <c r="AA70" s="11"/>
    </row>
    <row r="71" spans="3:27" ht="17.100000000000001" customHeight="1">
      <c r="C71" s="2"/>
      <c r="D71" s="635" t="s">
        <v>18</v>
      </c>
      <c r="E71" s="636"/>
      <c r="F71" s="637"/>
      <c r="G71" s="628"/>
      <c r="H71" s="693"/>
      <c r="I71" s="694"/>
    </row>
    <row r="72" spans="3:27" ht="17.100000000000001" customHeight="1">
      <c r="D72" s="635" t="s">
        <v>16</v>
      </c>
      <c r="E72" s="636"/>
      <c r="F72" s="637"/>
      <c r="G72" s="628"/>
      <c r="H72" s="629"/>
      <c r="I72" s="630"/>
    </row>
    <row r="73" spans="3:27" ht="17.100000000000001" customHeight="1">
      <c r="D73" s="635" t="s">
        <v>2220</v>
      </c>
      <c r="E73" s="636"/>
      <c r="F73" s="637"/>
      <c r="G73" s="628"/>
      <c r="H73" s="735"/>
      <c r="I73" s="736"/>
      <c r="L73" s="18"/>
      <c r="M73" s="18"/>
      <c r="N73" s="18"/>
      <c r="O73" s="18"/>
      <c r="P73" s="18"/>
      <c r="Q73" s="18"/>
      <c r="R73" s="18"/>
      <c r="S73" s="18"/>
      <c r="T73" s="18"/>
      <c r="U73" s="18"/>
      <c r="V73" s="18"/>
      <c r="W73" s="18"/>
      <c r="X73" s="18"/>
      <c r="Y73" s="11"/>
      <c r="Z73" s="11"/>
      <c r="AA73" s="11"/>
    </row>
    <row r="74" spans="3:27" ht="17.100000000000001" customHeight="1">
      <c r="D74" s="635" t="s">
        <v>245</v>
      </c>
      <c r="E74" s="636"/>
      <c r="F74" s="637"/>
      <c r="G74" s="711"/>
      <c r="H74" s="712"/>
      <c r="I74" s="713"/>
      <c r="J74" s="1" t="s">
        <v>2</v>
      </c>
    </row>
    <row r="75" spans="3:27" ht="17.100000000000001" customHeight="1">
      <c r="D75" s="635" t="s">
        <v>250</v>
      </c>
      <c r="E75" s="636"/>
      <c r="F75" s="637"/>
      <c r="G75" s="704"/>
      <c r="H75" s="705"/>
      <c r="I75" s="706"/>
      <c r="J75" s="1" t="s">
        <v>11</v>
      </c>
    </row>
    <row r="76" spans="3:27" ht="17.100000000000001" customHeight="1">
      <c r="D76" s="673" t="s">
        <v>4</v>
      </c>
      <c r="E76" s="674"/>
      <c r="F76" s="675"/>
      <c r="G76" s="739" t="str">
        <f>IF(G74="","",ROUNDDOWN((G74*G75),2))</f>
        <v/>
      </c>
      <c r="H76" s="740"/>
      <c r="I76" s="741"/>
      <c r="J76" s="1" t="s">
        <v>2</v>
      </c>
    </row>
    <row r="77" spans="3:27" ht="7.5" customHeight="1"/>
    <row r="78" spans="3:27" ht="18" customHeight="1">
      <c r="C78" s="2" t="s">
        <v>2373</v>
      </c>
      <c r="D78" s="676" t="s">
        <v>2375</v>
      </c>
      <c r="E78" s="677"/>
      <c r="F78" s="678"/>
      <c r="G78" s="716"/>
      <c r="H78" s="717"/>
      <c r="I78" s="718"/>
      <c r="L78" s="18"/>
      <c r="M78" s="285"/>
      <c r="N78" s="285"/>
      <c r="O78" s="285"/>
      <c r="P78" s="285"/>
      <c r="Q78" s="285"/>
      <c r="R78" s="285"/>
      <c r="S78" s="285"/>
      <c r="T78" s="285"/>
      <c r="U78" s="110"/>
      <c r="V78" s="18"/>
      <c r="W78" s="18"/>
      <c r="X78" s="18"/>
      <c r="Y78" s="11"/>
      <c r="Z78" s="11"/>
      <c r="AA78" s="11"/>
    </row>
    <row r="79" spans="3:27" ht="17.100000000000001" customHeight="1">
      <c r="C79" s="2"/>
      <c r="D79" s="635" t="s">
        <v>18</v>
      </c>
      <c r="E79" s="636"/>
      <c r="F79" s="637"/>
      <c r="G79" s="628"/>
      <c r="H79" s="693"/>
      <c r="I79" s="694"/>
    </row>
    <row r="80" spans="3:27" ht="17.100000000000001" customHeight="1">
      <c r="D80" s="635" t="s">
        <v>16</v>
      </c>
      <c r="E80" s="636"/>
      <c r="F80" s="637"/>
      <c r="G80" s="628"/>
      <c r="H80" s="629"/>
      <c r="I80" s="630"/>
    </row>
    <row r="81" spans="2:27" ht="17.100000000000001" customHeight="1">
      <c r="D81" s="635" t="s">
        <v>2220</v>
      </c>
      <c r="E81" s="636"/>
      <c r="F81" s="637"/>
      <c r="G81" s="628"/>
      <c r="H81" s="735"/>
      <c r="I81" s="736"/>
      <c r="L81" s="18"/>
      <c r="M81" s="18"/>
      <c r="N81" s="18"/>
      <c r="O81" s="18"/>
      <c r="P81" s="18"/>
      <c r="Q81" s="18"/>
      <c r="R81" s="18"/>
      <c r="S81" s="18"/>
      <c r="T81" s="18"/>
      <c r="U81" s="18"/>
      <c r="V81" s="18"/>
      <c r="W81" s="18"/>
      <c r="X81" s="18"/>
      <c r="Y81" s="11"/>
      <c r="Z81" s="11"/>
      <c r="AA81" s="11"/>
    </row>
    <row r="82" spans="2:27" ht="17.100000000000001" customHeight="1">
      <c r="D82" s="635" t="s">
        <v>245</v>
      </c>
      <c r="E82" s="636"/>
      <c r="F82" s="637"/>
      <c r="G82" s="711"/>
      <c r="H82" s="712"/>
      <c r="I82" s="713"/>
      <c r="J82" s="1" t="s">
        <v>2</v>
      </c>
    </row>
    <row r="83" spans="2:27" ht="17.100000000000001" customHeight="1">
      <c r="D83" s="635" t="s">
        <v>250</v>
      </c>
      <c r="E83" s="636"/>
      <c r="F83" s="637"/>
      <c r="G83" s="704"/>
      <c r="H83" s="705"/>
      <c r="I83" s="706"/>
      <c r="J83" s="1" t="s">
        <v>11</v>
      </c>
    </row>
    <row r="84" spans="2:27" ht="17.100000000000001" customHeight="1">
      <c r="D84" s="673" t="s">
        <v>4</v>
      </c>
      <c r="E84" s="674"/>
      <c r="F84" s="675"/>
      <c r="G84" s="739" t="str">
        <f>IF(G82="","",ROUNDDOWN((G82*G83),2))</f>
        <v/>
      </c>
      <c r="H84" s="740"/>
      <c r="I84" s="741"/>
      <c r="J84" s="1" t="s">
        <v>2</v>
      </c>
    </row>
    <row r="85" spans="2:27" ht="7.5" customHeight="1"/>
    <row r="86" spans="2:27" ht="7.5" customHeight="1"/>
    <row r="87" spans="2:27" ht="18" customHeight="1">
      <c r="B87" s="1" t="s">
        <v>369</v>
      </c>
    </row>
    <row r="88" spans="2:27" ht="18" customHeight="1">
      <c r="C88" s="2" t="s">
        <v>344</v>
      </c>
      <c r="D88" s="676" t="s">
        <v>2375</v>
      </c>
      <c r="E88" s="677"/>
      <c r="F88" s="678"/>
      <c r="G88" s="716"/>
      <c r="H88" s="717"/>
      <c r="I88" s="718"/>
      <c r="L88" s="18"/>
      <c r="M88" s="285"/>
      <c r="N88" s="285"/>
      <c r="O88" s="285"/>
      <c r="P88" s="285"/>
      <c r="Q88" s="285"/>
      <c r="R88" s="285"/>
      <c r="S88" s="285"/>
      <c r="T88" s="285"/>
      <c r="U88" s="110"/>
      <c r="V88" s="18"/>
      <c r="W88" s="18"/>
      <c r="X88" s="18"/>
      <c r="Y88" s="11"/>
      <c r="Z88" s="11"/>
      <c r="AA88" s="11"/>
    </row>
    <row r="89" spans="2:27" ht="17.100000000000001" customHeight="1">
      <c r="C89" s="2"/>
      <c r="D89" s="635" t="s">
        <v>18</v>
      </c>
      <c r="E89" s="636"/>
      <c r="F89" s="637"/>
      <c r="G89" s="628"/>
      <c r="H89" s="693"/>
      <c r="I89" s="694"/>
    </row>
    <row r="90" spans="2:27" ht="17.100000000000001" customHeight="1">
      <c r="D90" s="635" t="s">
        <v>16</v>
      </c>
      <c r="E90" s="636"/>
      <c r="F90" s="637"/>
      <c r="G90" s="628"/>
      <c r="H90" s="629"/>
      <c r="I90" s="630"/>
    </row>
    <row r="91" spans="2:27" ht="17.100000000000001" customHeight="1">
      <c r="D91" s="635" t="s">
        <v>2220</v>
      </c>
      <c r="E91" s="636"/>
      <c r="F91" s="637"/>
      <c r="G91" s="628"/>
      <c r="H91" s="735"/>
      <c r="I91" s="736"/>
      <c r="L91" s="18"/>
      <c r="M91" s="18"/>
      <c r="N91" s="18"/>
      <c r="O91" s="18"/>
      <c r="P91" s="18"/>
      <c r="Q91" s="18"/>
      <c r="R91" s="18"/>
      <c r="S91" s="18"/>
      <c r="T91" s="18"/>
      <c r="U91" s="18"/>
      <c r="V91" s="18"/>
      <c r="W91" s="18"/>
      <c r="X91" s="18"/>
      <c r="Y91" s="11"/>
      <c r="Z91" s="11"/>
      <c r="AA91" s="11"/>
    </row>
    <row r="92" spans="2:27" ht="17.100000000000001" customHeight="1">
      <c r="D92" s="635" t="s">
        <v>246</v>
      </c>
      <c r="E92" s="636"/>
      <c r="F92" s="637"/>
      <c r="G92" s="711"/>
      <c r="H92" s="712"/>
      <c r="I92" s="713"/>
      <c r="J92" s="1" t="s">
        <v>2</v>
      </c>
    </row>
    <row r="93" spans="2:27" ht="17.100000000000001" customHeight="1">
      <c r="D93" s="635" t="s">
        <v>250</v>
      </c>
      <c r="E93" s="636"/>
      <c r="F93" s="637"/>
      <c r="G93" s="704"/>
      <c r="H93" s="705"/>
      <c r="I93" s="706"/>
      <c r="J93" s="1" t="s">
        <v>11</v>
      </c>
    </row>
    <row r="94" spans="2:27" ht="17.100000000000001" customHeight="1">
      <c r="D94" s="673" t="s">
        <v>348</v>
      </c>
      <c r="E94" s="674"/>
      <c r="F94" s="675"/>
      <c r="G94" s="739" t="str">
        <f>IF(G92="","",ROUNDDOWN((G92*G93),2))</f>
        <v/>
      </c>
      <c r="H94" s="740"/>
      <c r="I94" s="741"/>
      <c r="J94" s="1" t="s">
        <v>2</v>
      </c>
    </row>
    <row r="95" spans="2:27" ht="7.5" customHeight="1"/>
    <row r="96" spans="2:27" ht="18" customHeight="1">
      <c r="C96" s="2" t="s">
        <v>345</v>
      </c>
      <c r="D96" s="676" t="s">
        <v>2375</v>
      </c>
      <c r="E96" s="677"/>
      <c r="F96" s="678"/>
      <c r="G96" s="716"/>
      <c r="H96" s="717"/>
      <c r="I96" s="718"/>
      <c r="L96" s="18"/>
      <c r="M96" s="285"/>
      <c r="N96" s="285"/>
      <c r="O96" s="285"/>
      <c r="P96" s="285"/>
      <c r="Q96" s="285"/>
      <c r="R96" s="285"/>
      <c r="S96" s="285"/>
      <c r="T96" s="285"/>
      <c r="U96" s="110"/>
      <c r="V96" s="18"/>
      <c r="W96" s="18"/>
      <c r="X96" s="18"/>
      <c r="Y96" s="11"/>
      <c r="Z96" s="11"/>
      <c r="AA96" s="11"/>
    </row>
    <row r="97" spans="3:27" ht="17.100000000000001" customHeight="1">
      <c r="C97" s="2"/>
      <c r="D97" s="635" t="s">
        <v>18</v>
      </c>
      <c r="E97" s="636"/>
      <c r="F97" s="637"/>
      <c r="G97" s="628"/>
      <c r="H97" s="693"/>
      <c r="I97" s="694"/>
    </row>
    <row r="98" spans="3:27" ht="17.100000000000001" customHeight="1">
      <c r="D98" s="635" t="s">
        <v>16</v>
      </c>
      <c r="E98" s="636"/>
      <c r="F98" s="637"/>
      <c r="G98" s="628"/>
      <c r="H98" s="629"/>
      <c r="I98" s="630"/>
    </row>
    <row r="99" spans="3:27" ht="17.100000000000001" customHeight="1">
      <c r="D99" s="635" t="s">
        <v>2220</v>
      </c>
      <c r="E99" s="636"/>
      <c r="F99" s="637"/>
      <c r="G99" s="628"/>
      <c r="H99" s="629"/>
      <c r="I99" s="630"/>
      <c r="L99" s="18"/>
      <c r="M99" s="18"/>
      <c r="N99" s="18"/>
      <c r="O99" s="18"/>
      <c r="P99" s="18"/>
      <c r="Q99" s="18"/>
      <c r="R99" s="18"/>
      <c r="S99" s="18"/>
      <c r="T99" s="18"/>
      <c r="U99" s="18"/>
      <c r="V99" s="18"/>
      <c r="W99" s="18"/>
      <c r="X99" s="18"/>
      <c r="Y99" s="11"/>
      <c r="Z99" s="11"/>
      <c r="AA99" s="11"/>
    </row>
    <row r="100" spans="3:27" ht="17.100000000000001" customHeight="1">
      <c r="D100" s="635" t="s">
        <v>246</v>
      </c>
      <c r="E100" s="636"/>
      <c r="F100" s="637"/>
      <c r="G100" s="711"/>
      <c r="H100" s="712"/>
      <c r="I100" s="713"/>
      <c r="J100" s="1" t="s">
        <v>2</v>
      </c>
    </row>
    <row r="101" spans="3:27" ht="17.100000000000001" customHeight="1">
      <c r="D101" s="635" t="s">
        <v>250</v>
      </c>
      <c r="E101" s="636"/>
      <c r="F101" s="637"/>
      <c r="G101" s="704"/>
      <c r="H101" s="705"/>
      <c r="I101" s="706"/>
      <c r="J101" s="1" t="s">
        <v>11</v>
      </c>
    </row>
    <row r="102" spans="3:27" ht="17.100000000000001" customHeight="1">
      <c r="D102" s="673" t="s">
        <v>348</v>
      </c>
      <c r="E102" s="674"/>
      <c r="F102" s="675"/>
      <c r="G102" s="739" t="str">
        <f>IF(G100="","",ROUNDDOWN((G100*G101),2))</f>
        <v/>
      </c>
      <c r="H102" s="740"/>
      <c r="I102" s="741"/>
      <c r="J102" s="1" t="s">
        <v>2</v>
      </c>
    </row>
    <row r="103" spans="3:27" ht="7.5" customHeight="1"/>
    <row r="104" spans="3:27" ht="18" customHeight="1">
      <c r="C104" s="2" t="s">
        <v>2373</v>
      </c>
      <c r="D104" s="676" t="s">
        <v>2375</v>
      </c>
      <c r="E104" s="677"/>
      <c r="F104" s="678"/>
      <c r="G104" s="716"/>
      <c r="H104" s="717"/>
      <c r="I104" s="718"/>
      <c r="L104" s="18"/>
      <c r="M104" s="285"/>
      <c r="N104" s="285"/>
      <c r="O104" s="285"/>
      <c r="P104" s="285"/>
      <c r="Q104" s="285"/>
      <c r="R104" s="285"/>
      <c r="S104" s="285"/>
      <c r="T104" s="285"/>
      <c r="U104" s="110"/>
      <c r="V104" s="18"/>
      <c r="W104" s="18"/>
      <c r="X104" s="18"/>
      <c r="Y104" s="11"/>
      <c r="Z104" s="11"/>
      <c r="AA104" s="11"/>
    </row>
    <row r="105" spans="3:27" ht="17.100000000000001" customHeight="1">
      <c r="C105" s="2"/>
      <c r="D105" s="635" t="s">
        <v>18</v>
      </c>
      <c r="E105" s="636"/>
      <c r="F105" s="637"/>
      <c r="G105" s="628"/>
      <c r="H105" s="693"/>
      <c r="I105" s="694"/>
    </row>
    <row r="106" spans="3:27" ht="17.100000000000001" customHeight="1">
      <c r="D106" s="635" t="s">
        <v>16</v>
      </c>
      <c r="E106" s="636"/>
      <c r="F106" s="637"/>
      <c r="G106" s="628"/>
      <c r="H106" s="629"/>
      <c r="I106" s="630"/>
    </row>
    <row r="107" spans="3:27" ht="17.100000000000001" customHeight="1">
      <c r="D107" s="635" t="s">
        <v>2220</v>
      </c>
      <c r="E107" s="636"/>
      <c r="F107" s="637"/>
      <c r="G107" s="628"/>
      <c r="H107" s="735"/>
      <c r="I107" s="736"/>
      <c r="L107" s="18"/>
      <c r="M107" s="18"/>
      <c r="N107" s="18"/>
      <c r="O107" s="18"/>
      <c r="P107" s="18"/>
      <c r="Q107" s="18"/>
      <c r="R107" s="18"/>
      <c r="S107" s="18"/>
      <c r="T107" s="18"/>
      <c r="U107" s="18"/>
      <c r="V107" s="18"/>
      <c r="W107" s="18"/>
      <c r="X107" s="18"/>
      <c r="Y107" s="11"/>
      <c r="Z107" s="11"/>
      <c r="AA107" s="11"/>
    </row>
    <row r="108" spans="3:27" ht="17.100000000000001" customHeight="1">
      <c r="D108" s="635" t="s">
        <v>246</v>
      </c>
      <c r="E108" s="636"/>
      <c r="F108" s="637"/>
      <c r="G108" s="711"/>
      <c r="H108" s="712"/>
      <c r="I108" s="713"/>
      <c r="J108" s="1" t="s">
        <v>2</v>
      </c>
    </row>
    <row r="109" spans="3:27" ht="17.100000000000001" customHeight="1">
      <c r="D109" s="635" t="s">
        <v>250</v>
      </c>
      <c r="E109" s="636"/>
      <c r="F109" s="637"/>
      <c r="G109" s="704"/>
      <c r="H109" s="705"/>
      <c r="I109" s="706"/>
      <c r="J109" s="1" t="s">
        <v>11</v>
      </c>
    </row>
    <row r="110" spans="3:27" ht="17.100000000000001" customHeight="1">
      <c r="D110" s="673" t="s">
        <v>348</v>
      </c>
      <c r="E110" s="674"/>
      <c r="F110" s="675"/>
      <c r="G110" s="739" t="str">
        <f>IF(G108="","",ROUNDDOWN((G108*G109),2))</f>
        <v/>
      </c>
      <c r="H110" s="740"/>
      <c r="I110" s="741"/>
      <c r="J110" s="1" t="s">
        <v>2</v>
      </c>
    </row>
    <row r="111" spans="3:27" ht="7.5" customHeight="1"/>
    <row r="112" spans="3:27" ht="7.5" customHeight="1"/>
    <row r="113" spans="2:27" ht="16.5" customHeight="1">
      <c r="B113" s="1" t="s">
        <v>370</v>
      </c>
    </row>
    <row r="114" spans="2:27" ht="24" customHeight="1">
      <c r="D114" s="665" t="s">
        <v>262</v>
      </c>
      <c r="E114" s="666"/>
      <c r="F114" s="667"/>
      <c r="G114" s="745"/>
      <c r="H114" s="746"/>
      <c r="I114" s="746"/>
      <c r="J114" s="747"/>
    </row>
    <row r="115" spans="2:27" ht="24" customHeight="1">
      <c r="D115" s="673" t="s">
        <v>263</v>
      </c>
      <c r="E115" s="674"/>
      <c r="F115" s="675"/>
      <c r="G115" s="742"/>
      <c r="H115" s="743"/>
      <c r="I115" s="743"/>
      <c r="J115" s="744"/>
    </row>
    <row r="116" spans="2:27" ht="7.5" customHeight="1"/>
    <row r="117" spans="2:27" ht="7.5" customHeight="1"/>
    <row r="118" spans="2:27" ht="16.5" customHeight="1">
      <c r="B118" s="1" t="s">
        <v>371</v>
      </c>
    </row>
    <row r="119" spans="2:27" ht="24" customHeight="1">
      <c r="D119" s="665" t="s">
        <v>264</v>
      </c>
      <c r="E119" s="666"/>
      <c r="F119" s="667"/>
      <c r="G119" s="745"/>
      <c r="H119" s="746"/>
      <c r="I119" s="746"/>
      <c r="J119" s="747"/>
    </row>
    <row r="120" spans="2:27" ht="24" customHeight="1">
      <c r="D120" s="635" t="s">
        <v>265</v>
      </c>
      <c r="E120" s="636"/>
      <c r="F120" s="637"/>
      <c r="G120" s="748"/>
      <c r="H120" s="749"/>
      <c r="I120" s="749"/>
      <c r="J120" s="750"/>
    </row>
    <row r="121" spans="2:27" ht="24" customHeight="1">
      <c r="D121" s="673" t="s">
        <v>266</v>
      </c>
      <c r="E121" s="674"/>
      <c r="F121" s="675"/>
      <c r="G121" s="742"/>
      <c r="H121" s="743"/>
      <c r="I121" s="743"/>
      <c r="J121" s="744"/>
    </row>
    <row r="122" spans="2:27" ht="7.5" customHeight="1"/>
    <row r="123" spans="2:27" ht="7.5" customHeight="1"/>
    <row r="124" spans="2:27" ht="18" customHeight="1">
      <c r="B124" s="1" t="s">
        <v>372</v>
      </c>
    </row>
    <row r="125" spans="2:27" ht="18" customHeight="1">
      <c r="C125" s="2" t="s">
        <v>344</v>
      </c>
      <c r="D125" s="676" t="s">
        <v>2375</v>
      </c>
      <c r="E125" s="677"/>
      <c r="F125" s="678"/>
      <c r="G125" s="716"/>
      <c r="H125" s="717"/>
      <c r="I125" s="718"/>
      <c r="L125" s="18"/>
      <c r="M125" s="285"/>
      <c r="N125" s="285"/>
      <c r="O125" s="285"/>
      <c r="P125" s="285"/>
      <c r="Q125" s="285"/>
      <c r="R125" s="285"/>
      <c r="S125" s="285"/>
      <c r="T125" s="285"/>
      <c r="U125" s="110"/>
      <c r="V125" s="18"/>
      <c r="W125" s="18"/>
      <c r="X125" s="18"/>
      <c r="Y125" s="11"/>
      <c r="Z125" s="11"/>
      <c r="AA125" s="11"/>
    </row>
    <row r="126" spans="2:27" ht="17.100000000000001" customHeight="1">
      <c r="C126" s="2"/>
      <c r="D126" s="635" t="s">
        <v>18</v>
      </c>
      <c r="E126" s="636"/>
      <c r="F126" s="637"/>
      <c r="G126" s="628"/>
      <c r="H126" s="693"/>
      <c r="I126" s="694"/>
    </row>
    <row r="127" spans="2:27" ht="17.100000000000001" customHeight="1">
      <c r="D127" s="635" t="s">
        <v>16</v>
      </c>
      <c r="E127" s="636"/>
      <c r="F127" s="637"/>
      <c r="G127" s="628"/>
      <c r="H127" s="629"/>
      <c r="I127" s="630"/>
    </row>
    <row r="128" spans="2:27" ht="17.100000000000001" customHeight="1">
      <c r="D128" s="635" t="s">
        <v>2220</v>
      </c>
      <c r="E128" s="636"/>
      <c r="F128" s="637"/>
      <c r="G128" s="628"/>
      <c r="H128" s="735"/>
      <c r="I128" s="736"/>
      <c r="L128" s="18"/>
      <c r="M128" s="18"/>
      <c r="N128" s="18"/>
      <c r="O128" s="18"/>
      <c r="P128" s="18"/>
      <c r="Q128" s="18"/>
      <c r="R128" s="18"/>
      <c r="S128" s="18"/>
      <c r="T128" s="18"/>
      <c r="U128" s="18"/>
      <c r="V128" s="18"/>
      <c r="W128" s="18"/>
      <c r="X128" s="18"/>
      <c r="Y128" s="11"/>
      <c r="Z128" s="11"/>
      <c r="AA128" s="11"/>
    </row>
    <row r="129" spans="3:27" ht="17.100000000000001" customHeight="1">
      <c r="D129" s="635" t="s">
        <v>246</v>
      </c>
      <c r="E129" s="636"/>
      <c r="F129" s="637"/>
      <c r="G129" s="732"/>
      <c r="H129" s="733"/>
      <c r="I129" s="734"/>
      <c r="J129" s="1" t="s">
        <v>13</v>
      </c>
    </row>
    <row r="130" spans="3:27" ht="17.100000000000001" customHeight="1">
      <c r="D130" s="635" t="s">
        <v>3</v>
      </c>
      <c r="E130" s="636"/>
      <c r="F130" s="637"/>
      <c r="G130" s="704"/>
      <c r="H130" s="705"/>
      <c r="I130" s="706"/>
      <c r="J130" s="1" t="s">
        <v>11</v>
      </c>
    </row>
    <row r="131" spans="3:27" ht="17.100000000000001" customHeight="1">
      <c r="D131" s="673" t="s">
        <v>5</v>
      </c>
      <c r="E131" s="674"/>
      <c r="F131" s="675"/>
      <c r="G131" s="656" t="str">
        <f>IF(G129="","",ROUNDDOWN(G129*G130,2))</f>
        <v/>
      </c>
      <c r="H131" s="657"/>
      <c r="I131" s="658"/>
      <c r="J131" s="1" t="s">
        <v>13</v>
      </c>
    </row>
    <row r="132" spans="3:27" ht="7.5" customHeight="1"/>
    <row r="133" spans="3:27" ht="18" customHeight="1">
      <c r="C133" s="2" t="s">
        <v>345</v>
      </c>
      <c r="D133" s="676" t="s">
        <v>2375</v>
      </c>
      <c r="E133" s="677"/>
      <c r="F133" s="678"/>
      <c r="G133" s="716"/>
      <c r="H133" s="717"/>
      <c r="I133" s="718"/>
      <c r="L133" s="18"/>
      <c r="M133" s="285"/>
      <c r="N133" s="285"/>
      <c r="O133" s="285"/>
      <c r="P133" s="285"/>
      <c r="Q133" s="285"/>
      <c r="R133" s="285"/>
      <c r="S133" s="285"/>
      <c r="T133" s="285"/>
      <c r="U133" s="110"/>
      <c r="V133" s="18"/>
      <c r="W133" s="18"/>
      <c r="X133" s="18"/>
      <c r="Y133" s="11"/>
      <c r="Z133" s="11"/>
      <c r="AA133" s="11"/>
    </row>
    <row r="134" spans="3:27" ht="17.100000000000001" customHeight="1">
      <c r="C134" s="2"/>
      <c r="D134" s="635" t="s">
        <v>18</v>
      </c>
      <c r="E134" s="636"/>
      <c r="F134" s="637"/>
      <c r="G134" s="628"/>
      <c r="H134" s="693"/>
      <c r="I134" s="694"/>
    </row>
    <row r="135" spans="3:27" ht="17.100000000000001" customHeight="1">
      <c r="D135" s="635" t="s">
        <v>16</v>
      </c>
      <c r="E135" s="636"/>
      <c r="F135" s="637"/>
      <c r="G135" s="628"/>
      <c r="H135" s="629"/>
      <c r="I135" s="630"/>
    </row>
    <row r="136" spans="3:27" ht="17.100000000000001" customHeight="1">
      <c r="D136" s="635" t="s">
        <v>2220</v>
      </c>
      <c r="E136" s="636"/>
      <c r="F136" s="637"/>
      <c r="G136" s="628"/>
      <c r="H136" s="735"/>
      <c r="I136" s="736"/>
      <c r="L136" s="18"/>
      <c r="M136" s="18"/>
      <c r="N136" s="18"/>
      <c r="O136" s="18"/>
      <c r="P136" s="18"/>
      <c r="Q136" s="18"/>
      <c r="R136" s="18"/>
      <c r="S136" s="18"/>
      <c r="T136" s="18"/>
      <c r="U136" s="18"/>
      <c r="V136" s="18"/>
      <c r="W136" s="18"/>
      <c r="X136" s="18"/>
      <c r="Y136" s="11"/>
      <c r="Z136" s="11"/>
      <c r="AA136" s="11"/>
    </row>
    <row r="137" spans="3:27" ht="17.100000000000001" customHeight="1">
      <c r="D137" s="635" t="s">
        <v>246</v>
      </c>
      <c r="E137" s="636"/>
      <c r="F137" s="637"/>
      <c r="G137" s="732"/>
      <c r="H137" s="733"/>
      <c r="I137" s="734"/>
      <c r="J137" s="1" t="s">
        <v>13</v>
      </c>
    </row>
    <row r="138" spans="3:27" ht="17.100000000000001" customHeight="1">
      <c r="D138" s="635" t="s">
        <v>3</v>
      </c>
      <c r="E138" s="636"/>
      <c r="F138" s="637"/>
      <c r="G138" s="704"/>
      <c r="H138" s="705"/>
      <c r="I138" s="706"/>
      <c r="J138" s="1" t="s">
        <v>11</v>
      </c>
    </row>
    <row r="139" spans="3:27" ht="17.100000000000001" customHeight="1">
      <c r="D139" s="673" t="s">
        <v>5</v>
      </c>
      <c r="E139" s="674"/>
      <c r="F139" s="675"/>
      <c r="G139" s="656" t="str">
        <f>IF(G137="","",ROUNDDOWN(G137*G138,2))</f>
        <v/>
      </c>
      <c r="H139" s="657"/>
      <c r="I139" s="658"/>
      <c r="J139" s="1" t="s">
        <v>13</v>
      </c>
    </row>
    <row r="140" spans="3:27" ht="7.5" customHeight="1"/>
    <row r="141" spans="3:27" ht="18" customHeight="1">
      <c r="C141" s="2" t="s">
        <v>2373</v>
      </c>
      <c r="D141" s="676" t="s">
        <v>2375</v>
      </c>
      <c r="E141" s="677"/>
      <c r="F141" s="678"/>
      <c r="G141" s="716"/>
      <c r="H141" s="717"/>
      <c r="I141" s="718"/>
      <c r="L141" s="18"/>
      <c r="M141" s="285"/>
      <c r="N141" s="285"/>
      <c r="O141" s="285"/>
      <c r="P141" s="285"/>
      <c r="Q141" s="285"/>
      <c r="R141" s="285"/>
      <c r="S141" s="285"/>
      <c r="T141" s="285"/>
      <c r="U141" s="110"/>
      <c r="V141" s="18"/>
      <c r="W141" s="18"/>
      <c r="X141" s="18"/>
      <c r="Y141" s="11"/>
      <c r="Z141" s="11"/>
      <c r="AA141" s="11"/>
    </row>
    <row r="142" spans="3:27" ht="17.100000000000001" customHeight="1">
      <c r="C142" s="2"/>
      <c r="D142" s="635" t="s">
        <v>18</v>
      </c>
      <c r="E142" s="636"/>
      <c r="F142" s="637"/>
      <c r="G142" s="628"/>
      <c r="H142" s="693"/>
      <c r="I142" s="694"/>
    </row>
    <row r="143" spans="3:27" ht="17.100000000000001" customHeight="1">
      <c r="D143" s="635" t="s">
        <v>16</v>
      </c>
      <c r="E143" s="636"/>
      <c r="F143" s="637"/>
      <c r="G143" s="628"/>
      <c r="H143" s="629"/>
      <c r="I143" s="630"/>
    </row>
    <row r="144" spans="3:27" ht="17.100000000000001" customHeight="1">
      <c r="D144" s="635" t="s">
        <v>2220</v>
      </c>
      <c r="E144" s="636"/>
      <c r="F144" s="637"/>
      <c r="G144" s="628"/>
      <c r="H144" s="735"/>
      <c r="I144" s="736"/>
      <c r="L144" s="18"/>
      <c r="M144" s="18"/>
      <c r="N144" s="18"/>
      <c r="O144" s="18"/>
      <c r="P144" s="18"/>
      <c r="Q144" s="18"/>
      <c r="R144" s="18"/>
      <c r="S144" s="18"/>
      <c r="T144" s="18"/>
      <c r="U144" s="18"/>
      <c r="V144" s="18"/>
      <c r="W144" s="18"/>
      <c r="X144" s="18"/>
      <c r="Y144" s="11"/>
      <c r="Z144" s="11"/>
      <c r="AA144" s="11"/>
    </row>
    <row r="145" spans="2:65" ht="17.100000000000001" customHeight="1">
      <c r="D145" s="635" t="s">
        <v>246</v>
      </c>
      <c r="E145" s="636"/>
      <c r="F145" s="637"/>
      <c r="G145" s="732"/>
      <c r="H145" s="733"/>
      <c r="I145" s="734"/>
      <c r="J145" s="1" t="s">
        <v>13</v>
      </c>
    </row>
    <row r="146" spans="2:65" ht="17.100000000000001" customHeight="1">
      <c r="D146" s="635" t="s">
        <v>3</v>
      </c>
      <c r="E146" s="636"/>
      <c r="F146" s="637"/>
      <c r="G146" s="704"/>
      <c r="H146" s="705"/>
      <c r="I146" s="706"/>
      <c r="J146" s="1" t="s">
        <v>11</v>
      </c>
    </row>
    <row r="147" spans="2:65" ht="17.100000000000001" customHeight="1">
      <c r="D147" s="673" t="s">
        <v>5</v>
      </c>
      <c r="E147" s="674"/>
      <c r="F147" s="675"/>
      <c r="G147" s="656" t="str">
        <f>IF(G145="","",ROUNDDOWN(G145*G146,2))</f>
        <v/>
      </c>
      <c r="H147" s="657"/>
      <c r="I147" s="658"/>
      <c r="J147" s="1" t="s">
        <v>13</v>
      </c>
    </row>
    <row r="148" spans="2:65" ht="7.5" customHeight="1"/>
    <row r="149" spans="2:65" ht="18" customHeight="1">
      <c r="B149" s="1" t="s">
        <v>2591</v>
      </c>
      <c r="L149" s="18"/>
      <c r="M149" s="18"/>
      <c r="N149" s="18"/>
      <c r="O149" s="18"/>
      <c r="P149" s="18"/>
      <c r="Q149" s="18"/>
      <c r="R149" s="18"/>
      <c r="S149" s="18"/>
      <c r="T149" s="18"/>
      <c r="U149" s="18"/>
      <c r="V149" s="18"/>
      <c r="W149" s="18"/>
      <c r="X149" s="18"/>
      <c r="Y149" s="11"/>
      <c r="AB149" s="18"/>
      <c r="AC149" s="11"/>
      <c r="AD149" s="11"/>
      <c r="BL149" s="18"/>
      <c r="BM149" s="18"/>
    </row>
    <row r="150" spans="2:65" ht="17.100000000000001" customHeight="1">
      <c r="D150" s="707" t="s">
        <v>2585</v>
      </c>
      <c r="E150" s="707"/>
      <c r="F150" s="707"/>
      <c r="G150" s="547" t="str">
        <f>IF(G131="","",SUM(,G131,G139,G147))</f>
        <v/>
      </c>
      <c r="H150" s="1" t="s">
        <v>13</v>
      </c>
      <c r="I150" s="558"/>
      <c r="L150" s="18"/>
      <c r="M150" s="18"/>
      <c r="N150" s="18"/>
      <c r="O150" s="18"/>
      <c r="P150" s="18"/>
      <c r="Q150" s="18"/>
      <c r="R150" s="18"/>
      <c r="S150" s="18"/>
      <c r="T150" s="18"/>
      <c r="U150" s="18"/>
      <c r="V150" s="18"/>
      <c r="W150" s="18"/>
      <c r="X150" s="18"/>
      <c r="Y150" s="11"/>
      <c r="AB150" s="18"/>
      <c r="AC150" s="11"/>
      <c r="AD150" s="11"/>
      <c r="BL150" s="18"/>
      <c r="BM150" s="18"/>
    </row>
    <row r="151" spans="2:65" ht="17.100000000000001" customHeight="1">
      <c r="D151" s="707" t="s">
        <v>2615</v>
      </c>
      <c r="E151" s="707"/>
      <c r="F151" s="707"/>
      <c r="G151" s="547" t="str">
        <f>IF(G150="","",IF(G150&lt;=G6*5,G150,G6*5))</f>
        <v/>
      </c>
      <c r="H151" s="1" t="s">
        <v>13</v>
      </c>
      <c r="I151" s="558"/>
      <c r="L151" s="18"/>
      <c r="M151" s="18"/>
      <c r="N151" s="18"/>
      <c r="O151" s="18"/>
      <c r="P151" s="18"/>
      <c r="Q151" s="18"/>
      <c r="R151" s="18"/>
      <c r="S151" s="18"/>
      <c r="T151" s="18"/>
      <c r="U151" s="18"/>
      <c r="V151" s="18"/>
      <c r="W151" s="18"/>
      <c r="X151" s="18"/>
      <c r="Y151" s="11"/>
      <c r="AB151" s="18"/>
      <c r="AC151" s="11"/>
      <c r="AD151" s="11"/>
      <c r="BL151" s="18"/>
      <c r="BM151" s="18"/>
    </row>
    <row r="152" spans="2:65">
      <c r="C152" s="81"/>
      <c r="D152" s="13"/>
      <c r="E152" s="13"/>
      <c r="F152" s="13"/>
      <c r="G152" s="13"/>
      <c r="H152" s="13"/>
      <c r="I152" s="13"/>
      <c r="J152" s="13"/>
    </row>
    <row r="153" spans="2:65">
      <c r="H153" s="13"/>
      <c r="I153" s="13"/>
      <c r="J153" s="13"/>
    </row>
    <row r="154" spans="2:65">
      <c r="G154" s="14"/>
      <c r="H154" s="14"/>
      <c r="I154" s="14"/>
      <c r="J154" s="14"/>
    </row>
    <row r="155" spans="2:65">
      <c r="G155" s="14"/>
      <c r="H155" s="14"/>
      <c r="I155" s="14"/>
      <c r="J155" s="14"/>
    </row>
    <row r="156" spans="2:65" ht="18" customHeight="1">
      <c r="B156" s="1" t="s">
        <v>296</v>
      </c>
    </row>
    <row r="157" spans="2:65" ht="21" customHeight="1">
      <c r="B157" s="14" t="s">
        <v>2221</v>
      </c>
      <c r="D157" s="2"/>
      <c r="J157" s="4"/>
    </row>
    <row r="158" spans="2:65" ht="24" customHeight="1">
      <c r="C158" s="659"/>
      <c r="D158" s="660"/>
      <c r="E158" s="55" t="s">
        <v>20</v>
      </c>
      <c r="F158" s="55" t="s">
        <v>21</v>
      </c>
      <c r="G158" s="55" t="s">
        <v>22</v>
      </c>
      <c r="H158" s="55" t="s">
        <v>23</v>
      </c>
      <c r="I158" s="55" t="s">
        <v>24</v>
      </c>
      <c r="J158" s="55" t="s">
        <v>25</v>
      </c>
    </row>
    <row r="159" spans="2:65" ht="30" customHeight="1">
      <c r="C159" s="632" t="s">
        <v>2222</v>
      </c>
      <c r="D159" s="633"/>
      <c r="E159" s="72"/>
      <c r="F159" s="72"/>
      <c r="G159" s="72"/>
      <c r="H159" s="72"/>
      <c r="I159" s="72"/>
      <c r="J159" s="72"/>
    </row>
    <row r="160" spans="2:65" ht="30" customHeight="1">
      <c r="C160" s="632" t="s">
        <v>2224</v>
      </c>
      <c r="D160" s="633"/>
      <c r="E160" s="125"/>
      <c r="F160" s="125"/>
      <c r="G160" s="125"/>
      <c r="H160" s="125"/>
      <c r="I160" s="125"/>
      <c r="J160" s="125"/>
    </row>
    <row r="161" spans="2:13" ht="30" customHeight="1">
      <c r="C161" s="632" t="s">
        <v>2223</v>
      </c>
      <c r="D161" s="633"/>
      <c r="E161" s="72"/>
      <c r="F161" s="72"/>
      <c r="G161" s="72"/>
      <c r="H161" s="72"/>
      <c r="I161" s="72"/>
      <c r="J161" s="72"/>
    </row>
    <row r="162" spans="2:13" ht="30" customHeight="1" thickBot="1">
      <c r="C162" s="661" t="s">
        <v>34</v>
      </c>
      <c r="D162" s="662"/>
      <c r="E162" s="58" t="str">
        <f t="shared" ref="E162:J162" si="0">IF(E159="","",E159-E161)</f>
        <v/>
      </c>
      <c r="F162" s="58" t="str">
        <f t="shared" si="0"/>
        <v/>
      </c>
      <c r="G162" s="58" t="str">
        <f t="shared" si="0"/>
        <v/>
      </c>
      <c r="H162" s="58" t="str">
        <f t="shared" si="0"/>
        <v/>
      </c>
      <c r="I162" s="58" t="str">
        <f t="shared" si="0"/>
        <v/>
      </c>
      <c r="J162" s="58" t="str">
        <f t="shared" si="0"/>
        <v/>
      </c>
    </row>
    <row r="163" spans="2:13" ht="24" customHeight="1" thickTop="1">
      <c r="C163" s="663"/>
      <c r="D163" s="664"/>
      <c r="E163" s="56" t="s">
        <v>26</v>
      </c>
      <c r="F163" s="56" t="s">
        <v>27</v>
      </c>
      <c r="G163" s="56" t="s">
        <v>28</v>
      </c>
      <c r="H163" s="56" t="s">
        <v>29</v>
      </c>
      <c r="I163" s="56" t="s">
        <v>30</v>
      </c>
      <c r="J163" s="56" t="s">
        <v>31</v>
      </c>
    </row>
    <row r="164" spans="2:13" ht="30" customHeight="1">
      <c r="C164" s="632" t="s">
        <v>2229</v>
      </c>
      <c r="D164" s="633"/>
      <c r="E164" s="72"/>
      <c r="F164" s="72"/>
      <c r="G164" s="72"/>
      <c r="H164" s="72"/>
      <c r="I164" s="72"/>
      <c r="J164" s="72"/>
    </row>
    <row r="165" spans="2:13" ht="30" customHeight="1">
      <c r="C165" s="632" t="s">
        <v>2230</v>
      </c>
      <c r="D165" s="633"/>
      <c r="E165" s="72"/>
      <c r="F165" s="72"/>
      <c r="G165" s="72"/>
      <c r="H165" s="72"/>
      <c r="I165" s="72"/>
      <c r="J165" s="72"/>
    </row>
    <row r="166" spans="2:13" ht="30" customHeight="1">
      <c r="C166" s="632" t="s">
        <v>2231</v>
      </c>
      <c r="D166" s="633"/>
      <c r="E166" s="72"/>
      <c r="F166" s="72"/>
      <c r="G166" s="72"/>
      <c r="H166" s="72"/>
      <c r="I166" s="72"/>
      <c r="J166" s="72"/>
    </row>
    <row r="167" spans="2:13" ht="30" customHeight="1">
      <c r="C167" s="632" t="s">
        <v>2232</v>
      </c>
      <c r="D167" s="633"/>
      <c r="E167" s="59" t="str">
        <f t="shared" ref="E167:J167" si="1">IF(E164="","",E164-E166)</f>
        <v/>
      </c>
      <c r="F167" s="59" t="str">
        <f t="shared" si="1"/>
        <v/>
      </c>
      <c r="G167" s="59" t="str">
        <f t="shared" si="1"/>
        <v/>
      </c>
      <c r="H167" s="59" t="str">
        <f t="shared" si="1"/>
        <v/>
      </c>
      <c r="I167" s="59" t="str">
        <f t="shared" si="1"/>
        <v/>
      </c>
      <c r="J167" s="59" t="str">
        <f t="shared" si="1"/>
        <v/>
      </c>
    </row>
    <row r="169" spans="2:13" ht="24" customHeight="1">
      <c r="D169" s="600" t="s">
        <v>35</v>
      </c>
      <c r="E169" s="600"/>
      <c r="F169" s="600"/>
      <c r="G169" s="725" t="str">
        <f>IF(E159="","",INT(SUM(E159:J159,E164:J164)))</f>
        <v/>
      </c>
      <c r="H169" s="725"/>
      <c r="I169" s="1" t="s">
        <v>38</v>
      </c>
    </row>
    <row r="170" spans="2:13">
      <c r="G170" s="83"/>
      <c r="H170" s="83"/>
    </row>
    <row r="171" spans="2:13" ht="24" customHeight="1">
      <c r="D171" s="600" t="s">
        <v>36</v>
      </c>
      <c r="E171" s="600"/>
      <c r="F171" s="600"/>
      <c r="G171" s="725" t="str">
        <f>IF(E161="","",INT(SUM(E161:J161,E166:J166)))</f>
        <v/>
      </c>
      <c r="H171" s="725"/>
      <c r="I171" s="1" t="s">
        <v>38</v>
      </c>
    </row>
    <row r="172" spans="2:13">
      <c r="G172" s="83"/>
      <c r="H172" s="83"/>
    </row>
    <row r="173" spans="2:13" ht="24" customHeight="1">
      <c r="D173" s="600" t="s">
        <v>37</v>
      </c>
      <c r="E173" s="600"/>
      <c r="F173" s="600"/>
      <c r="G173" s="725" t="str">
        <f>IF(E159="","",INT(SUM(E162:J162,E167:J167)))</f>
        <v/>
      </c>
      <c r="H173" s="725"/>
      <c r="I173" s="1" t="s">
        <v>38</v>
      </c>
    </row>
    <row r="175" spans="2:13" ht="18" customHeight="1">
      <c r="B175" s="13" t="s">
        <v>2202</v>
      </c>
      <c r="E175" s="13"/>
      <c r="F175" s="13"/>
      <c r="G175" s="13"/>
      <c r="H175" s="13"/>
      <c r="M175" s="18" t="s">
        <v>298</v>
      </c>
    </row>
    <row r="176" spans="2:13" ht="24" customHeight="1">
      <c r="E176" s="8"/>
      <c r="F176" s="57" t="str">
        <f>IF(E159="","",ROUND($G$171/$G$169*100,2))</f>
        <v/>
      </c>
      <c r="G176" s="16" t="s">
        <v>39</v>
      </c>
      <c r="H176" s="13"/>
      <c r="M176" s="18"/>
    </row>
    <row r="177" spans="1:28">
      <c r="E177" s="13"/>
      <c r="F177" s="13"/>
      <c r="G177" s="13"/>
      <c r="H177" s="13"/>
      <c r="I177" s="13"/>
      <c r="J177" s="13"/>
      <c r="K177" s="13"/>
      <c r="L177" s="13"/>
      <c r="M177" s="18"/>
      <c r="N177" s="13"/>
      <c r="O177" s="13"/>
      <c r="P177" s="13"/>
      <c r="Q177" s="13"/>
      <c r="R177" s="13"/>
      <c r="S177" s="13"/>
    </row>
    <row r="178" spans="1:28" ht="13.2" customHeight="1">
      <c r="A178" s="655" t="str">
        <f>IF(F176="","",IF(F176&gt;=100,"申請要件を満たさないため申請不可","　"))</f>
        <v/>
      </c>
      <c r="B178" s="724"/>
      <c r="C178" s="724"/>
      <c r="D178" s="724"/>
      <c r="E178" s="724"/>
      <c r="F178" s="724"/>
      <c r="G178" s="724"/>
      <c r="H178" s="724"/>
      <c r="I178" s="724"/>
      <c r="J178" s="724"/>
      <c r="K178" s="724"/>
      <c r="L178" s="13"/>
      <c r="M178" s="715" t="s">
        <v>2204</v>
      </c>
      <c r="N178" s="724"/>
      <c r="O178" s="724"/>
      <c r="P178" s="724"/>
      <c r="Q178" s="724"/>
      <c r="R178" s="724"/>
      <c r="S178" s="724"/>
      <c r="T178" s="724"/>
    </row>
    <row r="179" spans="1:28" ht="24" customHeight="1">
      <c r="A179" s="724"/>
      <c r="B179" s="724"/>
      <c r="C179" s="724"/>
      <c r="D179" s="724"/>
      <c r="E179" s="724"/>
      <c r="F179" s="724"/>
      <c r="G179" s="724"/>
      <c r="H179" s="724"/>
      <c r="I179" s="724"/>
      <c r="J179" s="724"/>
      <c r="K179" s="724"/>
      <c r="L179" s="13"/>
      <c r="M179" s="724"/>
      <c r="N179" s="724"/>
      <c r="O179" s="724"/>
      <c r="P179" s="724"/>
      <c r="Q179" s="724"/>
      <c r="R179" s="724"/>
      <c r="S179" s="724"/>
      <c r="T179" s="724"/>
    </row>
    <row r="180" spans="1:28" ht="24" customHeight="1">
      <c r="D180" s="600" t="s">
        <v>2225</v>
      </c>
      <c r="E180" s="600"/>
      <c r="F180" s="600"/>
      <c r="G180" s="725" t="str">
        <f>IF(E160="","",INT(SUM(E160:J160,E165:J165)))</f>
        <v/>
      </c>
      <c r="H180" s="725"/>
      <c r="I180" s="1" t="s">
        <v>2226</v>
      </c>
    </row>
    <row r="181" spans="1:28">
      <c r="N181" s="13"/>
      <c r="O181" s="13"/>
      <c r="P181" s="13"/>
      <c r="Q181" s="13"/>
      <c r="R181" s="13"/>
      <c r="S181" s="13"/>
      <c r="T181" s="13"/>
      <c r="U181" s="13"/>
      <c r="V181" s="13"/>
      <c r="W181" s="13"/>
      <c r="X181" s="13"/>
      <c r="Y181" s="13"/>
      <c r="Z181" s="13"/>
      <c r="AA181" s="13"/>
      <c r="AB181" s="13"/>
    </row>
    <row r="182" spans="1:28" ht="24" customHeight="1">
      <c r="D182" s="1" t="s">
        <v>2233</v>
      </c>
      <c r="G182" s="726" t="str">
        <f>IF(E160="","",ROUNDDOWN(G180/G169,1))</f>
        <v/>
      </c>
      <c r="H182" s="726"/>
      <c r="I182" s="1" t="s">
        <v>2227</v>
      </c>
      <c r="N182" s="13"/>
      <c r="O182" s="13"/>
      <c r="P182" s="13"/>
      <c r="Q182" s="13"/>
      <c r="R182" s="13"/>
      <c r="S182" s="13"/>
      <c r="T182" s="13"/>
    </row>
    <row r="183" spans="1:28" ht="11.4" customHeight="1">
      <c r="N183" s="13"/>
      <c r="O183" s="13"/>
      <c r="P183" s="13"/>
      <c r="Q183" s="13"/>
      <c r="R183" s="13"/>
      <c r="S183" s="13"/>
      <c r="T183" s="13"/>
      <c r="U183" s="13"/>
      <c r="V183" s="13"/>
      <c r="W183" s="13"/>
      <c r="X183" s="13"/>
      <c r="Y183" s="13"/>
      <c r="Z183" s="13"/>
      <c r="AA183" s="13"/>
    </row>
    <row r="184" spans="1:28" ht="24" customHeight="1">
      <c r="D184" s="1" t="s">
        <v>2228</v>
      </c>
      <c r="G184" s="725" t="str">
        <f>IF(E162="","",ROUNDDOWN(G182*G171,0))</f>
        <v/>
      </c>
      <c r="H184" s="725"/>
      <c r="I184" s="1" t="s">
        <v>2235</v>
      </c>
      <c r="N184" s="13"/>
      <c r="O184" s="13"/>
      <c r="P184" s="13"/>
      <c r="Q184" s="13"/>
      <c r="R184" s="13"/>
      <c r="S184" s="13"/>
      <c r="T184" s="13"/>
    </row>
    <row r="185" spans="1:28">
      <c r="D185" s="13" t="s">
        <v>2234</v>
      </c>
      <c r="E185" s="13"/>
      <c r="F185" s="61"/>
      <c r="G185" s="61"/>
      <c r="H185" s="61"/>
      <c r="I185" s="61"/>
      <c r="J185" s="61"/>
      <c r="K185" s="13"/>
      <c r="L185" s="13"/>
      <c r="M185" s="13"/>
      <c r="N185" s="13"/>
      <c r="O185" s="13"/>
      <c r="P185" s="13"/>
      <c r="Q185" s="13"/>
      <c r="R185" s="13"/>
      <c r="S185" s="13"/>
      <c r="T185" s="13"/>
      <c r="U185" s="13"/>
      <c r="V185" s="13"/>
      <c r="W185" s="13"/>
      <c r="X185" s="13"/>
      <c r="Y185" s="13"/>
      <c r="Z185" s="13"/>
      <c r="AA185" s="13"/>
      <c r="AB185" s="13"/>
    </row>
    <row r="186" spans="1:28" ht="18" customHeight="1">
      <c r="C186" s="723"/>
      <c r="D186" s="723"/>
      <c r="E186" s="723"/>
      <c r="F186" s="61"/>
      <c r="G186" s="98"/>
      <c r="H186" s="61"/>
      <c r="I186" s="61"/>
      <c r="J186" s="61"/>
      <c r="K186" s="13"/>
      <c r="L186" s="13"/>
      <c r="M186" s="13"/>
      <c r="N186" s="13"/>
      <c r="O186" s="13"/>
      <c r="P186" s="13"/>
      <c r="Q186" s="13"/>
      <c r="R186" s="13"/>
      <c r="S186" s="13"/>
      <c r="T186" s="13"/>
      <c r="U186" s="13"/>
      <c r="V186" s="13"/>
      <c r="W186" s="13"/>
      <c r="X186" s="13"/>
      <c r="Y186" s="13"/>
      <c r="Z186" s="13"/>
      <c r="AA186" s="13"/>
    </row>
  </sheetData>
  <sheetProtection algorithmName="SHA-512" hashValue="smOffmXKnXIGIyUCVjLx4aGXpA+34LzX2OcXrPdNVV+gBehKP9cayTgod0rBtvFzVeUVkoDL78CNifH8KyqzCQ==" saltValue="PAe4w626d80/zCyLY3kCAw==" spinCount="100000" sheet="1" formatCells="0"/>
  <mergeCells count="252">
    <mergeCell ref="G100:I100"/>
    <mergeCell ref="G81:I81"/>
    <mergeCell ref="G91:I91"/>
    <mergeCell ref="G92:I92"/>
    <mergeCell ref="G94:I94"/>
    <mergeCell ref="G82:I82"/>
    <mergeCell ref="G83:I83"/>
    <mergeCell ref="G84:I84"/>
    <mergeCell ref="G93:I93"/>
    <mergeCell ref="G126:I126"/>
    <mergeCell ref="G97:I97"/>
    <mergeCell ref="G99:I99"/>
    <mergeCell ref="D33:F33"/>
    <mergeCell ref="D88:F88"/>
    <mergeCell ref="G88:I88"/>
    <mergeCell ref="D96:F96"/>
    <mergeCell ref="G96:I96"/>
    <mergeCell ref="D74:F74"/>
    <mergeCell ref="D64:F64"/>
    <mergeCell ref="G64:I64"/>
    <mergeCell ref="D66:F66"/>
    <mergeCell ref="D71:F71"/>
    <mergeCell ref="G66:I66"/>
    <mergeCell ref="D89:F89"/>
    <mergeCell ref="G89:I89"/>
    <mergeCell ref="D90:F90"/>
    <mergeCell ref="G90:I90"/>
    <mergeCell ref="D92:F92"/>
    <mergeCell ref="G62:I62"/>
    <mergeCell ref="G70:I70"/>
    <mergeCell ref="G78:I78"/>
    <mergeCell ref="G51:I51"/>
    <mergeCell ref="G67:I67"/>
    <mergeCell ref="M178:T179"/>
    <mergeCell ref="D180:F180"/>
    <mergeCell ref="G180:H180"/>
    <mergeCell ref="D9:F9"/>
    <mergeCell ref="G9:I9"/>
    <mergeCell ref="D18:F18"/>
    <mergeCell ref="G18:I18"/>
    <mergeCell ref="D27:F27"/>
    <mergeCell ref="G27:I27"/>
    <mergeCell ref="D38:F38"/>
    <mergeCell ref="G38:I38"/>
    <mergeCell ref="D46:F46"/>
    <mergeCell ref="G46:I46"/>
    <mergeCell ref="D21:F21"/>
    <mergeCell ref="D31:F31"/>
    <mergeCell ref="G31:I31"/>
    <mergeCell ref="D39:F39"/>
    <mergeCell ref="G39:I39"/>
    <mergeCell ref="D40:F40"/>
    <mergeCell ref="G40:I40"/>
    <mergeCell ref="D42:F42"/>
    <mergeCell ref="G42:I42"/>
    <mergeCell ref="G107:I107"/>
    <mergeCell ref="G128:I128"/>
    <mergeCell ref="G21:I21"/>
    <mergeCell ref="D30:F30"/>
    <mergeCell ref="G131:I131"/>
    <mergeCell ref="G110:I110"/>
    <mergeCell ref="D114:F114"/>
    <mergeCell ref="D115:F115"/>
    <mergeCell ref="D104:F104"/>
    <mergeCell ref="G104:I104"/>
    <mergeCell ref="D91:F91"/>
    <mergeCell ref="D99:F99"/>
    <mergeCell ref="D107:F107"/>
    <mergeCell ref="D128:F128"/>
    <mergeCell ref="D94:F94"/>
    <mergeCell ref="D93:F93"/>
    <mergeCell ref="D110:F110"/>
    <mergeCell ref="D98:F98"/>
    <mergeCell ref="D100:F100"/>
    <mergeCell ref="D119:F119"/>
    <mergeCell ref="D125:F125"/>
    <mergeCell ref="D97:F97"/>
    <mergeCell ref="D68:F68"/>
    <mergeCell ref="D52:F52"/>
    <mergeCell ref="G98:I98"/>
    <mergeCell ref="D72:F72"/>
    <mergeCell ref="D79:F79"/>
    <mergeCell ref="G79:I79"/>
    <mergeCell ref="D80:F80"/>
    <mergeCell ref="G80:I80"/>
    <mergeCell ref="D82:F82"/>
    <mergeCell ref="D83:F83"/>
    <mergeCell ref="D84:F84"/>
    <mergeCell ref="D75:F75"/>
    <mergeCell ref="D62:F62"/>
    <mergeCell ref="D70:F70"/>
    <mergeCell ref="D78:F78"/>
    <mergeCell ref="D65:F65"/>
    <mergeCell ref="D73:F73"/>
    <mergeCell ref="D81:F81"/>
    <mergeCell ref="D67:F67"/>
    <mergeCell ref="D76:F76"/>
    <mergeCell ref="G65:I65"/>
    <mergeCell ref="G73:I73"/>
    <mergeCell ref="G68:I68"/>
    <mergeCell ref="G71:I71"/>
    <mergeCell ref="G74:I74"/>
    <mergeCell ref="G75:I75"/>
    <mergeCell ref="G76:I76"/>
    <mergeCell ref="G72:I72"/>
    <mergeCell ref="D6:E6"/>
    <mergeCell ref="D19:F19"/>
    <mergeCell ref="G19:I19"/>
    <mergeCell ref="D20:F20"/>
    <mergeCell ref="D11:F11"/>
    <mergeCell ref="G11:I11"/>
    <mergeCell ref="D12:F12"/>
    <mergeCell ref="G12:I12"/>
    <mergeCell ref="G13:I13"/>
    <mergeCell ref="D13:F13"/>
    <mergeCell ref="D14:F14"/>
    <mergeCell ref="G14:I14"/>
    <mergeCell ref="D10:F10"/>
    <mergeCell ref="G10:I10"/>
    <mergeCell ref="G20:I20"/>
    <mergeCell ref="D15:F15"/>
    <mergeCell ref="G15:I15"/>
    <mergeCell ref="D16:F16"/>
    <mergeCell ref="G16:I16"/>
    <mergeCell ref="D60:F60"/>
    <mergeCell ref="G60:I60"/>
    <mergeCell ref="G52:I52"/>
    <mergeCell ref="D43:F43"/>
    <mergeCell ref="G41:I41"/>
    <mergeCell ref="D50:F50"/>
    <mergeCell ref="G50:I50"/>
    <mergeCell ref="D55:F55"/>
    <mergeCell ref="D59:F59"/>
    <mergeCell ref="G55:I55"/>
    <mergeCell ref="D56:F56"/>
    <mergeCell ref="G56:I56"/>
    <mergeCell ref="D54:F54"/>
    <mergeCell ref="G54:I54"/>
    <mergeCell ref="D51:F51"/>
    <mergeCell ref="G49:I49"/>
    <mergeCell ref="D49:F49"/>
    <mergeCell ref="D57:F57"/>
    <mergeCell ref="G57:I57"/>
    <mergeCell ref="G59:I59"/>
    <mergeCell ref="D22:F22"/>
    <mergeCell ref="G22:I22"/>
    <mergeCell ref="D23:F23"/>
    <mergeCell ref="G23:I23"/>
    <mergeCell ref="D24:F24"/>
    <mergeCell ref="G24:I24"/>
    <mergeCell ref="D25:F25"/>
    <mergeCell ref="D28:F28"/>
    <mergeCell ref="G30:I30"/>
    <mergeCell ref="D29:F29"/>
    <mergeCell ref="G25:I25"/>
    <mergeCell ref="G29:I29"/>
    <mergeCell ref="G114:J114"/>
    <mergeCell ref="G115:J115"/>
    <mergeCell ref="G125:I125"/>
    <mergeCell ref="G120:J120"/>
    <mergeCell ref="D120:F120"/>
    <mergeCell ref="G119:J119"/>
    <mergeCell ref="D32:F32"/>
    <mergeCell ref="G32:I32"/>
    <mergeCell ref="G28:I28"/>
    <mergeCell ref="G33:I33"/>
    <mergeCell ref="D34:F34"/>
    <mergeCell ref="G34:I34"/>
    <mergeCell ref="D63:F63"/>
    <mergeCell ref="G63:I63"/>
    <mergeCell ref="D58:F58"/>
    <mergeCell ref="G58:I58"/>
    <mergeCell ref="D47:F47"/>
    <mergeCell ref="G47:I47"/>
    <mergeCell ref="D48:F48"/>
    <mergeCell ref="G48:I48"/>
    <mergeCell ref="G43:I43"/>
    <mergeCell ref="D44:F44"/>
    <mergeCell ref="G44:I44"/>
    <mergeCell ref="D41:F41"/>
    <mergeCell ref="D101:F101"/>
    <mergeCell ref="G101:I101"/>
    <mergeCell ref="D102:F102"/>
    <mergeCell ref="G102:I102"/>
    <mergeCell ref="G108:I108"/>
    <mergeCell ref="D109:F109"/>
    <mergeCell ref="G109:I109"/>
    <mergeCell ref="D135:F135"/>
    <mergeCell ref="G135:I135"/>
    <mergeCell ref="D129:F129"/>
    <mergeCell ref="D134:F134"/>
    <mergeCell ref="G134:I134"/>
    <mergeCell ref="D127:F127"/>
    <mergeCell ref="D130:F130"/>
    <mergeCell ref="D121:F121"/>
    <mergeCell ref="G121:J121"/>
    <mergeCell ref="D126:F126"/>
    <mergeCell ref="G127:I127"/>
    <mergeCell ref="G129:I129"/>
    <mergeCell ref="D106:F106"/>
    <mergeCell ref="G106:I106"/>
    <mergeCell ref="D108:F108"/>
    <mergeCell ref="D105:F105"/>
    <mergeCell ref="G105:I105"/>
    <mergeCell ref="C186:E186"/>
    <mergeCell ref="G137:I137"/>
    <mergeCell ref="D138:F138"/>
    <mergeCell ref="G138:I138"/>
    <mergeCell ref="C164:D164"/>
    <mergeCell ref="C165:D165"/>
    <mergeCell ref="D169:F169"/>
    <mergeCell ref="G169:H169"/>
    <mergeCell ref="G182:H182"/>
    <mergeCell ref="G184:H184"/>
    <mergeCell ref="C167:D167"/>
    <mergeCell ref="D173:F173"/>
    <mergeCell ref="G173:H173"/>
    <mergeCell ref="A178:K179"/>
    <mergeCell ref="C160:D160"/>
    <mergeCell ref="C161:D161"/>
    <mergeCell ref="D142:F142"/>
    <mergeCell ref="G142:I142"/>
    <mergeCell ref="C162:D162"/>
    <mergeCell ref="G171:H171"/>
    <mergeCell ref="C158:D158"/>
    <mergeCell ref="C159:D159"/>
    <mergeCell ref="G144:I144"/>
    <mergeCell ref="D145:F145"/>
    <mergeCell ref="C163:D163"/>
    <mergeCell ref="G143:I143"/>
    <mergeCell ref="D146:F146"/>
    <mergeCell ref="C166:D166"/>
    <mergeCell ref="D171:F171"/>
    <mergeCell ref="G136:I136"/>
    <mergeCell ref="G130:I130"/>
    <mergeCell ref="D133:F133"/>
    <mergeCell ref="G133:I133"/>
    <mergeCell ref="D137:F137"/>
    <mergeCell ref="G145:I145"/>
    <mergeCell ref="D147:F147"/>
    <mergeCell ref="G147:I147"/>
    <mergeCell ref="D143:F143"/>
    <mergeCell ref="D150:F150"/>
    <mergeCell ref="G146:I146"/>
    <mergeCell ref="D151:F151"/>
    <mergeCell ref="D141:F141"/>
    <mergeCell ref="G141:I141"/>
    <mergeCell ref="D139:F139"/>
    <mergeCell ref="G139:I139"/>
    <mergeCell ref="D136:F136"/>
    <mergeCell ref="D144:F144"/>
    <mergeCell ref="D131:F131"/>
  </mergeCells>
  <phoneticPr fontId="32"/>
  <pageMargins left="0.70866141732283472" right="0.70866141732283472" top="0.74803149606299213" bottom="0.74803149606299213" header="0.31496062992125984" footer="0.31496062992125984"/>
  <pageSetup paperSize="9" orientation="portrait" blackAndWhite="1" r:id="rId1"/>
  <rowBreaks count="4" manualBreakCount="4">
    <brk id="45" max="11" man="1"/>
    <brk id="86" max="11" man="1"/>
    <brk id="123" max="11" man="1"/>
    <brk id="155"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FFFF00"/>
  </sheetPr>
  <dimension ref="A1:AB181"/>
  <sheetViews>
    <sheetView showZeros="0" view="pageBreakPreview" topLeftCell="F121" zoomScaleNormal="85" zoomScaleSheetLayoutView="100" workbookViewId="0">
      <selection activeCell="M154" sqref="M154"/>
    </sheetView>
  </sheetViews>
  <sheetFormatPr defaultColWidth="9" defaultRowHeight="13.2"/>
  <cols>
    <col min="1" max="1" width="1.6640625" style="1" customWidth="1"/>
    <col min="2" max="2" width="2.6640625" style="1" customWidth="1"/>
    <col min="3" max="3" width="2.44140625" style="1" customWidth="1"/>
    <col min="4" max="10" width="10.6640625" style="1" customWidth="1"/>
    <col min="11" max="11" width="1.77734375" style="1" customWidth="1"/>
    <col min="12" max="12" width="2.21875" style="1" customWidth="1"/>
    <col min="13" max="13" width="36.33203125" style="1" customWidth="1"/>
    <col min="14" max="14" width="9" style="1"/>
    <col min="15" max="15" width="0" style="1" hidden="1" customWidth="1"/>
    <col min="16" max="16384" width="9" style="1"/>
  </cols>
  <sheetData>
    <row r="1" spans="2:27" ht="18" customHeight="1">
      <c r="B1" s="1" t="s">
        <v>6</v>
      </c>
    </row>
    <row r="2" spans="2:27" ht="18" customHeight="1">
      <c r="B2" s="17" t="s">
        <v>7</v>
      </c>
    </row>
    <row r="3" spans="2:27" ht="14.25" customHeight="1"/>
    <row r="4" spans="2:27" ht="18" customHeight="1">
      <c r="B4" s="1" t="s">
        <v>267</v>
      </c>
    </row>
    <row r="5" spans="2:27" ht="18" customHeight="1">
      <c r="D5" s="603" t="s">
        <v>293</v>
      </c>
      <c r="E5" s="603"/>
      <c r="F5" s="5"/>
      <c r="G5" s="82" t="str">
        <f>IF(G16="","",ROUNDDOWN(SUM(G18,G26,G34),0))</f>
        <v/>
      </c>
      <c r="H5" s="1" t="s">
        <v>2</v>
      </c>
      <c r="M5" s="18"/>
    </row>
    <row r="6" spans="2:27" ht="18" customHeight="1">
      <c r="D6" s="5"/>
      <c r="E6" s="5"/>
      <c r="F6" s="5"/>
      <c r="G6" s="84"/>
      <c r="M6" s="18"/>
    </row>
    <row r="7" spans="2:27" ht="13.5" customHeight="1">
      <c r="B7" s="14" t="s">
        <v>349</v>
      </c>
      <c r="C7" s="14"/>
      <c r="D7" s="14"/>
      <c r="E7" s="85"/>
      <c r="F7" s="5"/>
    </row>
    <row r="8" spans="2:27" ht="13.5" customHeight="1">
      <c r="B8" s="14"/>
      <c r="C8" s="14" t="s">
        <v>351</v>
      </c>
      <c r="D8" s="86" t="s">
        <v>275</v>
      </c>
      <c r="E8" s="85"/>
      <c r="F8" s="5"/>
      <c r="G8" s="754"/>
      <c r="H8" s="754"/>
      <c r="M8" s="53" t="s">
        <v>364</v>
      </c>
      <c r="O8" s="1" t="s">
        <v>350</v>
      </c>
    </row>
    <row r="9" spans="2:27" ht="13.5" customHeight="1">
      <c r="B9" s="14"/>
      <c r="C9" s="14"/>
      <c r="D9" s="86"/>
      <c r="E9" s="5"/>
      <c r="F9" s="5"/>
      <c r="O9" s="1" t="s">
        <v>352</v>
      </c>
    </row>
    <row r="10" spans="2:27" ht="13.5" customHeight="1">
      <c r="B10" s="14"/>
      <c r="C10" s="14"/>
      <c r="D10" s="87"/>
      <c r="O10" s="1" t="s">
        <v>42</v>
      </c>
    </row>
    <row r="11" spans="2:27" ht="18" customHeight="1">
      <c r="B11" s="14" t="s">
        <v>353</v>
      </c>
      <c r="C11" s="14"/>
      <c r="D11" s="14"/>
    </row>
    <row r="12" spans="2:27" ht="18" customHeight="1">
      <c r="C12" s="2" t="s">
        <v>344</v>
      </c>
      <c r="D12" s="676" t="s">
        <v>2375</v>
      </c>
      <c r="E12" s="677"/>
      <c r="F12" s="678"/>
      <c r="G12" s="716"/>
      <c r="H12" s="717"/>
      <c r="I12" s="718"/>
      <c r="L12" s="18"/>
      <c r="M12" s="285"/>
      <c r="N12" s="285"/>
      <c r="O12" s="285"/>
      <c r="P12" s="285"/>
      <c r="Q12" s="285"/>
      <c r="R12" s="285"/>
      <c r="S12" s="285"/>
      <c r="T12" s="285"/>
      <c r="U12" s="110"/>
      <c r="V12" s="18"/>
      <c r="W12" s="18"/>
      <c r="X12" s="18"/>
      <c r="Y12" s="11"/>
      <c r="Z12" s="11"/>
      <c r="AA12" s="11"/>
    </row>
    <row r="13" spans="2:27" ht="17.100000000000001" customHeight="1">
      <c r="C13" s="2"/>
      <c r="D13" s="635" t="s">
        <v>18</v>
      </c>
      <c r="E13" s="636"/>
      <c r="F13" s="637"/>
      <c r="G13" s="628"/>
      <c r="H13" s="629"/>
      <c r="I13" s="630"/>
    </row>
    <row r="14" spans="2:27" ht="17.100000000000001" customHeight="1">
      <c r="D14" s="635" t="s">
        <v>16</v>
      </c>
      <c r="E14" s="636"/>
      <c r="F14" s="637"/>
      <c r="G14" s="628"/>
      <c r="H14" s="629"/>
      <c r="I14" s="630"/>
    </row>
    <row r="15" spans="2:27" ht="17.100000000000001" customHeight="1">
      <c r="D15" s="635" t="s">
        <v>2220</v>
      </c>
      <c r="E15" s="636"/>
      <c r="F15" s="637"/>
      <c r="G15" s="628"/>
      <c r="H15" s="735"/>
      <c r="I15" s="736"/>
      <c r="L15" s="18"/>
      <c r="M15" s="18"/>
      <c r="N15" s="18"/>
      <c r="O15" s="18"/>
      <c r="P15" s="18"/>
      <c r="Q15" s="18"/>
      <c r="R15" s="18"/>
      <c r="S15" s="18"/>
      <c r="T15" s="18"/>
      <c r="U15" s="18"/>
      <c r="V15" s="18"/>
      <c r="W15" s="18"/>
      <c r="X15" s="18"/>
      <c r="Y15" s="11"/>
      <c r="Z15" s="11"/>
      <c r="AA15" s="11"/>
    </row>
    <row r="16" spans="2:27" ht="17.100000000000001" customHeight="1">
      <c r="D16" s="635" t="s">
        <v>245</v>
      </c>
      <c r="E16" s="636"/>
      <c r="F16" s="637"/>
      <c r="G16" s="711"/>
      <c r="H16" s="712"/>
      <c r="I16" s="713"/>
      <c r="J16" s="1" t="s">
        <v>2</v>
      </c>
    </row>
    <row r="17" spans="3:27" ht="17.100000000000001" customHeight="1">
      <c r="D17" s="635" t="s">
        <v>250</v>
      </c>
      <c r="E17" s="636"/>
      <c r="F17" s="637"/>
      <c r="G17" s="704"/>
      <c r="H17" s="705"/>
      <c r="I17" s="706"/>
      <c r="J17" s="1" t="s">
        <v>11</v>
      </c>
    </row>
    <row r="18" spans="3:27" ht="17.100000000000001" customHeight="1">
      <c r="D18" s="673" t="s">
        <v>4</v>
      </c>
      <c r="E18" s="674"/>
      <c r="F18" s="675"/>
      <c r="G18" s="739" t="str">
        <f>IF(G16="","",ROUNDDOWN(G16*G17,2))</f>
        <v/>
      </c>
      <c r="H18" s="740"/>
      <c r="I18" s="741"/>
      <c r="J18" s="1" t="s">
        <v>2</v>
      </c>
    </row>
    <row r="19" spans="3:27" ht="13.5" customHeight="1"/>
    <row r="20" spans="3:27" ht="18" customHeight="1">
      <c r="C20" s="2" t="s">
        <v>345</v>
      </c>
      <c r="D20" s="676" t="s">
        <v>2375</v>
      </c>
      <c r="E20" s="677"/>
      <c r="F20" s="678"/>
      <c r="G20" s="716"/>
      <c r="H20" s="717"/>
      <c r="I20" s="718"/>
      <c r="L20" s="18"/>
      <c r="M20" s="285"/>
      <c r="N20" s="285"/>
      <c r="O20" s="285"/>
      <c r="P20" s="285"/>
      <c r="Q20" s="285"/>
      <c r="R20" s="285"/>
      <c r="S20" s="285"/>
      <c r="T20" s="285"/>
      <c r="U20" s="110"/>
      <c r="V20" s="18"/>
      <c r="W20" s="18"/>
      <c r="X20" s="18"/>
      <c r="Y20" s="11"/>
      <c r="Z20" s="11"/>
      <c r="AA20" s="11"/>
    </row>
    <row r="21" spans="3:27" ht="17.100000000000001" customHeight="1">
      <c r="C21" s="2"/>
      <c r="D21" s="635" t="s">
        <v>18</v>
      </c>
      <c r="E21" s="636"/>
      <c r="F21" s="637"/>
      <c r="G21" s="628"/>
      <c r="H21" s="629"/>
      <c r="I21" s="630"/>
    </row>
    <row r="22" spans="3:27" ht="17.100000000000001" customHeight="1">
      <c r="D22" s="635" t="s">
        <v>16</v>
      </c>
      <c r="E22" s="636"/>
      <c r="F22" s="637"/>
      <c r="G22" s="628"/>
      <c r="H22" s="629"/>
      <c r="I22" s="630"/>
    </row>
    <row r="23" spans="3:27" ht="17.100000000000001" customHeight="1">
      <c r="D23" s="635" t="s">
        <v>2220</v>
      </c>
      <c r="E23" s="636"/>
      <c r="F23" s="637"/>
      <c r="G23" s="628"/>
      <c r="H23" s="735"/>
      <c r="I23" s="736"/>
      <c r="L23" s="18"/>
      <c r="M23" s="18"/>
      <c r="N23" s="18"/>
      <c r="O23" s="18"/>
      <c r="P23" s="18"/>
      <c r="Q23" s="18"/>
      <c r="R23" s="18"/>
      <c r="S23" s="18"/>
      <c r="T23" s="18"/>
      <c r="U23" s="18"/>
      <c r="V23" s="18"/>
      <c r="W23" s="18"/>
      <c r="X23" s="18"/>
      <c r="Y23" s="11"/>
      <c r="Z23" s="11"/>
      <c r="AA23" s="11"/>
    </row>
    <row r="24" spans="3:27" ht="17.100000000000001" customHeight="1">
      <c r="D24" s="635" t="s">
        <v>245</v>
      </c>
      <c r="E24" s="636"/>
      <c r="F24" s="637"/>
      <c r="G24" s="711"/>
      <c r="H24" s="712"/>
      <c r="I24" s="713"/>
      <c r="J24" s="1" t="s">
        <v>2</v>
      </c>
    </row>
    <row r="25" spans="3:27" ht="17.100000000000001" customHeight="1">
      <c r="D25" s="635" t="s">
        <v>250</v>
      </c>
      <c r="E25" s="636"/>
      <c r="F25" s="637"/>
      <c r="G25" s="704"/>
      <c r="H25" s="705"/>
      <c r="I25" s="706"/>
      <c r="J25" s="1" t="s">
        <v>11</v>
      </c>
    </row>
    <row r="26" spans="3:27" ht="17.100000000000001" customHeight="1">
      <c r="D26" s="673" t="s">
        <v>4</v>
      </c>
      <c r="E26" s="674"/>
      <c r="F26" s="675"/>
      <c r="G26" s="739" t="str">
        <f>IF(G24="","",ROUNDDOWN(G24*G25,2))</f>
        <v/>
      </c>
      <c r="H26" s="740"/>
      <c r="I26" s="741"/>
      <c r="J26" s="1" t="s">
        <v>2</v>
      </c>
    </row>
    <row r="27" spans="3:27" ht="13.5" customHeight="1"/>
    <row r="28" spans="3:27" ht="18" customHeight="1">
      <c r="C28" s="2" t="s">
        <v>2373</v>
      </c>
      <c r="D28" s="676" t="s">
        <v>2375</v>
      </c>
      <c r="E28" s="677"/>
      <c r="F28" s="678"/>
      <c r="G28" s="716"/>
      <c r="H28" s="717"/>
      <c r="I28" s="718"/>
      <c r="L28" s="18"/>
      <c r="M28" s="285"/>
      <c r="N28" s="285"/>
      <c r="O28" s="285"/>
      <c r="P28" s="285"/>
      <c r="Q28" s="285"/>
      <c r="R28" s="285"/>
      <c r="S28" s="285"/>
      <c r="T28" s="285"/>
      <c r="U28" s="110"/>
      <c r="V28" s="18"/>
      <c r="W28" s="18"/>
      <c r="X28" s="18"/>
      <c r="Y28" s="11"/>
      <c r="Z28" s="11"/>
      <c r="AA28" s="11"/>
    </row>
    <row r="29" spans="3:27" ht="17.100000000000001" customHeight="1">
      <c r="C29" s="2"/>
      <c r="D29" s="635" t="s">
        <v>18</v>
      </c>
      <c r="E29" s="636"/>
      <c r="F29" s="637"/>
      <c r="G29" s="628"/>
      <c r="H29" s="629"/>
      <c r="I29" s="630"/>
    </row>
    <row r="30" spans="3:27" ht="17.100000000000001" customHeight="1">
      <c r="D30" s="635" t="s">
        <v>16</v>
      </c>
      <c r="E30" s="636"/>
      <c r="F30" s="637"/>
      <c r="G30" s="628"/>
      <c r="H30" s="629"/>
      <c r="I30" s="630"/>
    </row>
    <row r="31" spans="3:27" ht="17.100000000000001" customHeight="1">
      <c r="D31" s="635" t="s">
        <v>2220</v>
      </c>
      <c r="E31" s="636"/>
      <c r="F31" s="637"/>
      <c r="G31" s="628"/>
      <c r="H31" s="735"/>
      <c r="I31" s="736"/>
      <c r="L31" s="18"/>
      <c r="M31" s="18"/>
      <c r="N31" s="18"/>
      <c r="O31" s="18"/>
      <c r="P31" s="18"/>
      <c r="Q31" s="18"/>
      <c r="R31" s="18"/>
      <c r="S31" s="18"/>
      <c r="T31" s="18"/>
      <c r="U31" s="18"/>
      <c r="V31" s="18"/>
      <c r="W31" s="18"/>
      <c r="X31" s="18"/>
      <c r="Y31" s="11"/>
      <c r="Z31" s="11"/>
      <c r="AA31" s="11"/>
    </row>
    <row r="32" spans="3:27" ht="17.100000000000001" customHeight="1">
      <c r="D32" s="635" t="s">
        <v>245</v>
      </c>
      <c r="E32" s="636"/>
      <c r="F32" s="637"/>
      <c r="G32" s="711"/>
      <c r="H32" s="712"/>
      <c r="I32" s="713"/>
      <c r="J32" s="1" t="s">
        <v>2</v>
      </c>
    </row>
    <row r="33" spans="2:27" ht="17.100000000000001" customHeight="1">
      <c r="D33" s="635" t="s">
        <v>250</v>
      </c>
      <c r="E33" s="636"/>
      <c r="F33" s="637"/>
      <c r="G33" s="704"/>
      <c r="H33" s="705"/>
      <c r="I33" s="706"/>
      <c r="J33" s="1" t="s">
        <v>11</v>
      </c>
    </row>
    <row r="34" spans="2:27" ht="17.100000000000001" customHeight="1">
      <c r="D34" s="673" t="s">
        <v>4</v>
      </c>
      <c r="E34" s="674"/>
      <c r="F34" s="675"/>
      <c r="G34" s="739" t="str">
        <f>IF(G32="","",ROUNDDOWN(G32*G33,2))</f>
        <v/>
      </c>
      <c r="H34" s="740"/>
      <c r="I34" s="741"/>
      <c r="J34" s="1" t="s">
        <v>2</v>
      </c>
    </row>
    <row r="35" spans="2:27" ht="13.5" customHeight="1"/>
    <row r="36" spans="2:27" ht="13.5" customHeight="1"/>
    <row r="37" spans="2:27" ht="18" customHeight="1">
      <c r="B37" s="1" t="s">
        <v>354</v>
      </c>
      <c r="M37" s="18"/>
    </row>
    <row r="38" spans="2:27" ht="18" customHeight="1">
      <c r="C38" s="2" t="s">
        <v>344</v>
      </c>
      <c r="D38" s="676" t="s">
        <v>2375</v>
      </c>
      <c r="E38" s="677"/>
      <c r="F38" s="678"/>
      <c r="G38" s="716"/>
      <c r="H38" s="717"/>
      <c r="I38" s="718"/>
      <c r="L38" s="18"/>
      <c r="M38" s="285"/>
      <c r="N38" s="285"/>
      <c r="O38" s="285"/>
      <c r="P38" s="285"/>
      <c r="Q38" s="285"/>
      <c r="R38" s="285"/>
      <c r="S38" s="285"/>
      <c r="T38" s="285"/>
      <c r="U38" s="110"/>
      <c r="V38" s="18"/>
      <c r="W38" s="18"/>
      <c r="X38" s="18"/>
      <c r="Y38" s="11"/>
      <c r="Z38" s="11"/>
      <c r="AA38" s="11"/>
    </row>
    <row r="39" spans="2:27" ht="17.100000000000001" customHeight="1">
      <c r="C39" s="2"/>
      <c r="D39" s="635" t="s">
        <v>18</v>
      </c>
      <c r="E39" s="636"/>
      <c r="F39" s="637"/>
      <c r="G39" s="628"/>
      <c r="H39" s="629"/>
      <c r="I39" s="630"/>
    </row>
    <row r="40" spans="2:27" ht="17.100000000000001" customHeight="1">
      <c r="D40" s="635" t="s">
        <v>16</v>
      </c>
      <c r="E40" s="636"/>
      <c r="F40" s="637"/>
      <c r="G40" s="628"/>
      <c r="H40" s="629"/>
      <c r="I40" s="630"/>
    </row>
    <row r="41" spans="2:27" ht="17.100000000000001" customHeight="1">
      <c r="D41" s="635" t="s">
        <v>2220</v>
      </c>
      <c r="E41" s="636"/>
      <c r="F41" s="637"/>
      <c r="G41" s="628"/>
      <c r="H41" s="735"/>
      <c r="I41" s="736"/>
      <c r="L41" s="18"/>
      <c r="M41" s="18"/>
      <c r="N41" s="18"/>
      <c r="O41" s="18"/>
      <c r="P41" s="18"/>
      <c r="Q41" s="18"/>
      <c r="R41" s="18"/>
      <c r="S41" s="18"/>
      <c r="T41" s="18"/>
      <c r="U41" s="18"/>
      <c r="V41" s="18"/>
      <c r="W41" s="18"/>
      <c r="X41" s="18"/>
      <c r="Y41" s="11"/>
      <c r="Z41" s="11"/>
      <c r="AA41" s="11"/>
    </row>
    <row r="42" spans="2:27" ht="17.100000000000001" customHeight="1">
      <c r="D42" s="635" t="s">
        <v>245</v>
      </c>
      <c r="E42" s="636"/>
      <c r="F42" s="637"/>
      <c r="G42" s="711"/>
      <c r="H42" s="712"/>
      <c r="I42" s="713"/>
      <c r="J42" s="1" t="s">
        <v>2</v>
      </c>
    </row>
    <row r="43" spans="2:27" ht="17.100000000000001" customHeight="1">
      <c r="D43" s="635" t="s">
        <v>250</v>
      </c>
      <c r="E43" s="636"/>
      <c r="F43" s="637"/>
      <c r="G43" s="704"/>
      <c r="H43" s="705"/>
      <c r="I43" s="706"/>
      <c r="J43" s="1" t="s">
        <v>11</v>
      </c>
    </row>
    <row r="44" spans="2:27" ht="17.100000000000001" customHeight="1">
      <c r="D44" s="673" t="s">
        <v>4</v>
      </c>
      <c r="E44" s="674"/>
      <c r="F44" s="675"/>
      <c r="G44" s="739" t="str">
        <f>IF(G42="","",ROUNDDOWN(G42*G43,2))</f>
        <v/>
      </c>
      <c r="H44" s="740"/>
      <c r="I44" s="741"/>
      <c r="J44" s="1" t="s">
        <v>2</v>
      </c>
    </row>
    <row r="45" spans="2:27" ht="13.5" customHeight="1"/>
    <row r="46" spans="2:27" ht="18" customHeight="1">
      <c r="C46" s="2" t="s">
        <v>345</v>
      </c>
      <c r="D46" s="676" t="s">
        <v>2375</v>
      </c>
      <c r="E46" s="677"/>
      <c r="F46" s="678"/>
      <c r="G46" s="716"/>
      <c r="H46" s="717"/>
      <c r="I46" s="718"/>
      <c r="L46" s="18"/>
      <c r="M46" s="285"/>
      <c r="N46" s="285"/>
      <c r="O46" s="285"/>
      <c r="P46" s="285"/>
      <c r="Q46" s="285"/>
      <c r="R46" s="285"/>
      <c r="S46" s="285"/>
      <c r="T46" s="285"/>
      <c r="U46" s="110"/>
      <c r="V46" s="18"/>
      <c r="W46" s="18"/>
      <c r="X46" s="18"/>
      <c r="Y46" s="11"/>
      <c r="Z46" s="11"/>
      <c r="AA46" s="11"/>
    </row>
    <row r="47" spans="2:27" ht="17.100000000000001" customHeight="1">
      <c r="C47" s="2"/>
      <c r="D47" s="635" t="s">
        <v>18</v>
      </c>
      <c r="E47" s="636"/>
      <c r="F47" s="637"/>
      <c r="G47" s="628"/>
      <c r="H47" s="629"/>
      <c r="I47" s="630"/>
    </row>
    <row r="48" spans="2:27" ht="17.100000000000001" customHeight="1">
      <c r="D48" s="635" t="s">
        <v>16</v>
      </c>
      <c r="E48" s="636"/>
      <c r="F48" s="637"/>
      <c r="G48" s="628"/>
      <c r="H48" s="629"/>
      <c r="I48" s="630"/>
    </row>
    <row r="49" spans="2:27" ht="17.100000000000001" customHeight="1">
      <c r="D49" s="635" t="s">
        <v>2220</v>
      </c>
      <c r="E49" s="636"/>
      <c r="F49" s="637"/>
      <c r="G49" s="628"/>
      <c r="H49" s="735"/>
      <c r="I49" s="736"/>
      <c r="L49" s="18"/>
      <c r="M49" s="18"/>
      <c r="N49" s="18"/>
      <c r="O49" s="18"/>
      <c r="P49" s="18"/>
      <c r="Q49" s="18"/>
      <c r="R49" s="18"/>
      <c r="S49" s="18"/>
      <c r="T49" s="18"/>
      <c r="U49" s="18"/>
      <c r="V49" s="18"/>
      <c r="W49" s="18"/>
      <c r="X49" s="18"/>
      <c r="Y49" s="11"/>
      <c r="Z49" s="11"/>
      <c r="AA49" s="11"/>
    </row>
    <row r="50" spans="2:27" ht="17.100000000000001" customHeight="1">
      <c r="D50" s="635" t="s">
        <v>245</v>
      </c>
      <c r="E50" s="636"/>
      <c r="F50" s="637"/>
      <c r="G50" s="711"/>
      <c r="H50" s="712"/>
      <c r="I50" s="713"/>
      <c r="J50" s="1" t="s">
        <v>2</v>
      </c>
    </row>
    <row r="51" spans="2:27" ht="17.100000000000001" customHeight="1">
      <c r="D51" s="635" t="s">
        <v>250</v>
      </c>
      <c r="E51" s="636"/>
      <c r="F51" s="637"/>
      <c r="G51" s="704"/>
      <c r="H51" s="705"/>
      <c r="I51" s="706"/>
      <c r="J51" s="1" t="s">
        <v>11</v>
      </c>
    </row>
    <row r="52" spans="2:27" ht="17.100000000000001" customHeight="1">
      <c r="D52" s="673" t="s">
        <v>4</v>
      </c>
      <c r="E52" s="674"/>
      <c r="F52" s="675"/>
      <c r="G52" s="739" t="str">
        <f>IF(G50="","",ROUNDDOWN(G50*G51,2))</f>
        <v/>
      </c>
      <c r="H52" s="740"/>
      <c r="I52" s="741"/>
      <c r="J52" s="1" t="s">
        <v>2</v>
      </c>
    </row>
    <row r="53" spans="2:27" ht="14.25" customHeight="1"/>
    <row r="54" spans="2:27" ht="18" customHeight="1">
      <c r="C54" s="2" t="s">
        <v>2373</v>
      </c>
      <c r="D54" s="676" t="s">
        <v>2375</v>
      </c>
      <c r="E54" s="677"/>
      <c r="F54" s="678"/>
      <c r="G54" s="716"/>
      <c r="H54" s="717"/>
      <c r="I54" s="718"/>
      <c r="L54" s="18"/>
      <c r="M54" s="285"/>
      <c r="N54" s="285"/>
      <c r="O54" s="285"/>
      <c r="P54" s="285"/>
      <c r="Q54" s="285"/>
      <c r="R54" s="285"/>
      <c r="S54" s="285"/>
      <c r="T54" s="285"/>
      <c r="U54" s="110"/>
      <c r="V54" s="18"/>
      <c r="W54" s="18"/>
      <c r="X54" s="18"/>
      <c r="Y54" s="11"/>
      <c r="Z54" s="11"/>
      <c r="AA54" s="11"/>
    </row>
    <row r="55" spans="2:27" ht="17.100000000000001" customHeight="1">
      <c r="C55" s="2"/>
      <c r="D55" s="635" t="s">
        <v>18</v>
      </c>
      <c r="E55" s="636"/>
      <c r="F55" s="637"/>
      <c r="G55" s="628"/>
      <c r="H55" s="629"/>
      <c r="I55" s="630"/>
    </row>
    <row r="56" spans="2:27" ht="17.100000000000001" customHeight="1">
      <c r="D56" s="635" t="s">
        <v>16</v>
      </c>
      <c r="E56" s="636"/>
      <c r="F56" s="637"/>
      <c r="G56" s="628"/>
      <c r="H56" s="629"/>
      <c r="I56" s="630"/>
    </row>
    <row r="57" spans="2:27" ht="17.100000000000001" customHeight="1">
      <c r="D57" s="635" t="s">
        <v>2220</v>
      </c>
      <c r="E57" s="636"/>
      <c r="F57" s="637"/>
      <c r="G57" s="628"/>
      <c r="H57" s="735"/>
      <c r="I57" s="736"/>
      <c r="L57" s="18"/>
      <c r="M57" s="18"/>
      <c r="N57" s="18"/>
      <c r="O57" s="18"/>
      <c r="P57" s="18"/>
      <c r="Q57" s="18"/>
      <c r="R57" s="18"/>
      <c r="S57" s="18"/>
      <c r="T57" s="18"/>
      <c r="U57" s="18"/>
      <c r="V57" s="18"/>
      <c r="W57" s="18"/>
      <c r="X57" s="18"/>
      <c r="Y57" s="11"/>
      <c r="Z57" s="11"/>
      <c r="AA57" s="11"/>
    </row>
    <row r="58" spans="2:27" ht="17.100000000000001" customHeight="1">
      <c r="D58" s="635" t="s">
        <v>245</v>
      </c>
      <c r="E58" s="636"/>
      <c r="F58" s="637"/>
      <c r="G58" s="711"/>
      <c r="H58" s="712"/>
      <c r="I58" s="713"/>
      <c r="J58" s="1" t="s">
        <v>2</v>
      </c>
    </row>
    <row r="59" spans="2:27" ht="17.100000000000001" customHeight="1">
      <c r="D59" s="635" t="s">
        <v>250</v>
      </c>
      <c r="E59" s="636"/>
      <c r="F59" s="637"/>
      <c r="G59" s="704"/>
      <c r="H59" s="705"/>
      <c r="I59" s="706"/>
      <c r="J59" s="1" t="s">
        <v>11</v>
      </c>
    </row>
    <row r="60" spans="2:27" ht="17.100000000000001" customHeight="1">
      <c r="D60" s="673" t="s">
        <v>4</v>
      </c>
      <c r="E60" s="674"/>
      <c r="F60" s="675"/>
      <c r="G60" s="739" t="str">
        <f>IF(G58="","",ROUNDDOWN(G58*G59,2))</f>
        <v/>
      </c>
      <c r="H60" s="740"/>
      <c r="I60" s="741"/>
      <c r="J60" s="1" t="s">
        <v>2</v>
      </c>
    </row>
    <row r="61" spans="2:27" ht="13.5" customHeight="1"/>
    <row r="62" spans="2:27" ht="13.5" customHeight="1"/>
    <row r="63" spans="2:27" ht="18" customHeight="1">
      <c r="B63" s="1" t="s">
        <v>355</v>
      </c>
      <c r="M63" s="18"/>
    </row>
    <row r="64" spans="2:27" ht="18" customHeight="1">
      <c r="C64" s="2" t="s">
        <v>344</v>
      </c>
      <c r="D64" s="676" t="s">
        <v>2375</v>
      </c>
      <c r="E64" s="677"/>
      <c r="F64" s="678"/>
      <c r="G64" s="716"/>
      <c r="H64" s="717"/>
      <c r="I64" s="718"/>
      <c r="L64" s="18"/>
      <c r="M64" s="285"/>
      <c r="N64" s="285"/>
      <c r="O64" s="285"/>
      <c r="P64" s="285"/>
      <c r="Q64" s="285"/>
      <c r="R64" s="285"/>
      <c r="S64" s="285"/>
      <c r="T64" s="285"/>
      <c r="U64" s="110"/>
      <c r="V64" s="18"/>
      <c r="W64" s="18"/>
      <c r="X64" s="18"/>
      <c r="Y64" s="11"/>
      <c r="Z64" s="11"/>
      <c r="AA64" s="11"/>
    </row>
    <row r="65" spans="3:27" ht="17.100000000000001" customHeight="1">
      <c r="C65" s="2"/>
      <c r="D65" s="635" t="s">
        <v>18</v>
      </c>
      <c r="E65" s="636"/>
      <c r="F65" s="637"/>
      <c r="G65" s="628"/>
      <c r="H65" s="629"/>
      <c r="I65" s="630"/>
    </row>
    <row r="66" spans="3:27" ht="17.100000000000001" customHeight="1">
      <c r="D66" s="635" t="s">
        <v>16</v>
      </c>
      <c r="E66" s="636"/>
      <c r="F66" s="637"/>
      <c r="G66" s="628"/>
      <c r="H66" s="629"/>
      <c r="I66" s="630"/>
      <c r="J66" s="96"/>
    </row>
    <row r="67" spans="3:27" ht="17.100000000000001" customHeight="1">
      <c r="D67" s="635" t="s">
        <v>2220</v>
      </c>
      <c r="E67" s="636"/>
      <c r="F67" s="637"/>
      <c r="G67" s="628"/>
      <c r="H67" s="735"/>
      <c r="I67" s="736"/>
      <c r="L67" s="18"/>
      <c r="M67" s="18"/>
      <c r="N67" s="18"/>
      <c r="O67" s="18"/>
      <c r="P67" s="18"/>
      <c r="Q67" s="18"/>
      <c r="R67" s="18"/>
      <c r="S67" s="18"/>
      <c r="T67" s="18"/>
      <c r="U67" s="18"/>
      <c r="V67" s="18"/>
      <c r="W67" s="18"/>
      <c r="X67" s="18"/>
      <c r="Y67" s="11"/>
      <c r="Z67" s="11"/>
      <c r="AA67" s="11"/>
    </row>
    <row r="68" spans="3:27" ht="17.100000000000001" customHeight="1">
      <c r="D68" s="635" t="s">
        <v>268</v>
      </c>
      <c r="E68" s="636"/>
      <c r="F68" s="637"/>
      <c r="G68" s="628"/>
      <c r="H68" s="629"/>
      <c r="I68" s="630"/>
    </row>
    <row r="69" spans="3:27" ht="17.100000000000001" customHeight="1">
      <c r="D69" s="635" t="s">
        <v>269</v>
      </c>
      <c r="E69" s="636"/>
      <c r="F69" s="637"/>
      <c r="G69" s="711"/>
      <c r="H69" s="712"/>
      <c r="I69" s="713"/>
      <c r="J69" s="1" t="s">
        <v>2</v>
      </c>
    </row>
    <row r="70" spans="3:27" ht="17.100000000000001" customHeight="1">
      <c r="D70" s="635" t="s">
        <v>250</v>
      </c>
      <c r="E70" s="636"/>
      <c r="F70" s="637"/>
      <c r="G70" s="704"/>
      <c r="H70" s="705"/>
      <c r="I70" s="706"/>
      <c r="J70" s="1" t="s">
        <v>11</v>
      </c>
    </row>
    <row r="71" spans="3:27" ht="17.100000000000001" customHeight="1">
      <c r="D71" s="673" t="s">
        <v>270</v>
      </c>
      <c r="E71" s="674"/>
      <c r="F71" s="675"/>
      <c r="G71" s="739" t="str">
        <f>IF(G69="","",ROUNDDOWN(G69*G70,2))</f>
        <v/>
      </c>
      <c r="H71" s="740"/>
      <c r="I71" s="741"/>
      <c r="J71" s="1" t="s">
        <v>2</v>
      </c>
    </row>
    <row r="72" spans="3:27" ht="13.5" customHeight="1"/>
    <row r="73" spans="3:27" ht="18" customHeight="1">
      <c r="C73" s="2" t="s">
        <v>345</v>
      </c>
      <c r="D73" s="676" t="s">
        <v>2375</v>
      </c>
      <c r="E73" s="677"/>
      <c r="F73" s="678"/>
      <c r="G73" s="716"/>
      <c r="H73" s="717"/>
      <c r="I73" s="718"/>
      <c r="L73" s="18"/>
      <c r="M73" s="285"/>
      <c r="N73" s="285"/>
      <c r="O73" s="285"/>
      <c r="P73" s="285"/>
      <c r="Q73" s="285"/>
      <c r="R73" s="285"/>
      <c r="S73" s="285"/>
      <c r="T73" s="285"/>
      <c r="U73" s="110"/>
      <c r="V73" s="18"/>
      <c r="W73" s="18"/>
      <c r="X73" s="18"/>
      <c r="Y73" s="11"/>
      <c r="Z73" s="11"/>
      <c r="AA73" s="11"/>
    </row>
    <row r="74" spans="3:27" ht="17.100000000000001" customHeight="1">
      <c r="C74" s="2"/>
      <c r="D74" s="635" t="s">
        <v>18</v>
      </c>
      <c r="E74" s="636"/>
      <c r="F74" s="637"/>
      <c r="G74" s="628"/>
      <c r="H74" s="629"/>
      <c r="I74" s="630"/>
    </row>
    <row r="75" spans="3:27" ht="17.100000000000001" customHeight="1">
      <c r="D75" s="635" t="s">
        <v>16</v>
      </c>
      <c r="E75" s="636"/>
      <c r="F75" s="637"/>
      <c r="G75" s="628"/>
      <c r="H75" s="629"/>
      <c r="I75" s="630"/>
    </row>
    <row r="76" spans="3:27" ht="17.100000000000001" customHeight="1">
      <c r="D76" s="635" t="s">
        <v>2220</v>
      </c>
      <c r="E76" s="636"/>
      <c r="F76" s="637"/>
      <c r="G76" s="628"/>
      <c r="H76" s="735"/>
      <c r="I76" s="736"/>
      <c r="L76" s="18"/>
      <c r="M76" s="18"/>
      <c r="N76" s="18"/>
      <c r="O76" s="18"/>
      <c r="P76" s="18"/>
      <c r="Q76" s="18"/>
      <c r="R76" s="18"/>
      <c r="S76" s="18"/>
      <c r="T76" s="18"/>
      <c r="U76" s="18"/>
      <c r="V76" s="18"/>
      <c r="W76" s="18"/>
      <c r="X76" s="18"/>
      <c r="Y76" s="11"/>
      <c r="Z76" s="11"/>
      <c r="AA76" s="11"/>
    </row>
    <row r="77" spans="3:27" ht="17.100000000000001" customHeight="1">
      <c r="D77" s="635" t="s">
        <v>268</v>
      </c>
      <c r="E77" s="636"/>
      <c r="F77" s="637"/>
      <c r="G77" s="628"/>
      <c r="H77" s="629"/>
      <c r="I77" s="630"/>
    </row>
    <row r="78" spans="3:27" ht="17.100000000000001" customHeight="1">
      <c r="D78" s="635" t="s">
        <v>269</v>
      </c>
      <c r="E78" s="636"/>
      <c r="F78" s="637"/>
      <c r="G78" s="711"/>
      <c r="H78" s="712"/>
      <c r="I78" s="713"/>
      <c r="J78" s="1" t="s">
        <v>2</v>
      </c>
    </row>
    <row r="79" spans="3:27" ht="17.100000000000001" customHeight="1">
      <c r="D79" s="635" t="s">
        <v>250</v>
      </c>
      <c r="E79" s="636"/>
      <c r="F79" s="637"/>
      <c r="G79" s="704"/>
      <c r="H79" s="705"/>
      <c r="I79" s="706"/>
      <c r="J79" s="1" t="s">
        <v>11</v>
      </c>
    </row>
    <row r="80" spans="3:27" ht="17.100000000000001" customHeight="1">
      <c r="D80" s="673" t="s">
        <v>270</v>
      </c>
      <c r="E80" s="674"/>
      <c r="F80" s="675"/>
      <c r="G80" s="739" t="str">
        <f>IF(G78="","",ROUNDDOWN(G78*G79,2))</f>
        <v/>
      </c>
      <c r="H80" s="740"/>
      <c r="I80" s="741"/>
      <c r="J80" s="1" t="s">
        <v>2</v>
      </c>
    </row>
    <row r="81" spans="2:27" ht="13.5" customHeight="1"/>
    <row r="82" spans="2:27" ht="18" customHeight="1">
      <c r="C82" s="2" t="s">
        <v>2373</v>
      </c>
      <c r="D82" s="676" t="s">
        <v>2375</v>
      </c>
      <c r="E82" s="677"/>
      <c r="F82" s="678"/>
      <c r="G82" s="716"/>
      <c r="H82" s="717"/>
      <c r="I82" s="718"/>
      <c r="L82" s="18"/>
      <c r="M82" s="285"/>
      <c r="N82" s="285"/>
      <c r="O82" s="285"/>
      <c r="P82" s="285"/>
      <c r="Q82" s="285"/>
      <c r="R82" s="285"/>
      <c r="S82" s="285"/>
      <c r="T82" s="285"/>
      <c r="U82" s="110"/>
      <c r="V82" s="18"/>
      <c r="W82" s="18"/>
      <c r="X82" s="18"/>
      <c r="Y82" s="11"/>
      <c r="Z82" s="11"/>
      <c r="AA82" s="11"/>
    </row>
    <row r="83" spans="2:27" ht="17.100000000000001" customHeight="1">
      <c r="C83" s="2"/>
      <c r="D83" s="635" t="s">
        <v>18</v>
      </c>
      <c r="E83" s="636"/>
      <c r="F83" s="637"/>
      <c r="G83" s="628"/>
      <c r="H83" s="629"/>
      <c r="I83" s="630"/>
    </row>
    <row r="84" spans="2:27" ht="17.100000000000001" customHeight="1">
      <c r="D84" s="635" t="s">
        <v>16</v>
      </c>
      <c r="E84" s="636"/>
      <c r="F84" s="637"/>
      <c r="G84" s="628"/>
      <c r="H84" s="629"/>
      <c r="I84" s="630"/>
    </row>
    <row r="85" spans="2:27" ht="17.100000000000001" customHeight="1">
      <c r="D85" s="635" t="s">
        <v>2220</v>
      </c>
      <c r="E85" s="636"/>
      <c r="F85" s="637"/>
      <c r="G85" s="628"/>
      <c r="H85" s="735"/>
      <c r="I85" s="736"/>
      <c r="L85" s="18"/>
      <c r="M85" s="18"/>
      <c r="N85" s="18"/>
      <c r="O85" s="18"/>
      <c r="P85" s="18"/>
      <c r="Q85" s="18"/>
      <c r="R85" s="18"/>
      <c r="S85" s="18"/>
      <c r="T85" s="18"/>
      <c r="U85" s="18"/>
      <c r="V85" s="18"/>
      <c r="W85" s="18"/>
      <c r="X85" s="18"/>
      <c r="Y85" s="11"/>
      <c r="Z85" s="11"/>
      <c r="AA85" s="11"/>
    </row>
    <row r="86" spans="2:27" ht="17.100000000000001" customHeight="1">
      <c r="D86" s="635" t="s">
        <v>268</v>
      </c>
      <c r="E86" s="636"/>
      <c r="F86" s="637"/>
      <c r="G86" s="628"/>
      <c r="H86" s="629"/>
      <c r="I86" s="630"/>
    </row>
    <row r="87" spans="2:27" ht="17.100000000000001" customHeight="1">
      <c r="D87" s="635" t="s">
        <v>269</v>
      </c>
      <c r="E87" s="636"/>
      <c r="F87" s="637"/>
      <c r="G87" s="711"/>
      <c r="H87" s="712"/>
      <c r="I87" s="713"/>
      <c r="J87" s="1" t="s">
        <v>2</v>
      </c>
    </row>
    <row r="88" spans="2:27" ht="17.100000000000001" customHeight="1">
      <c r="D88" s="635" t="s">
        <v>250</v>
      </c>
      <c r="E88" s="636"/>
      <c r="F88" s="637"/>
      <c r="G88" s="704"/>
      <c r="H88" s="705"/>
      <c r="I88" s="706"/>
      <c r="J88" s="1" t="s">
        <v>11</v>
      </c>
    </row>
    <row r="89" spans="2:27" ht="17.100000000000001" customHeight="1">
      <c r="D89" s="673" t="s">
        <v>270</v>
      </c>
      <c r="E89" s="674"/>
      <c r="F89" s="675"/>
      <c r="G89" s="739" t="str">
        <f>IF(G87="","",ROUNDDOWN(G87*G88,2))</f>
        <v/>
      </c>
      <c r="H89" s="740"/>
      <c r="I89" s="741"/>
      <c r="J89" s="1" t="s">
        <v>2</v>
      </c>
    </row>
    <row r="90" spans="2:27" ht="13.5" customHeight="1"/>
    <row r="91" spans="2:27" ht="13.5" customHeight="1"/>
    <row r="92" spans="2:27" ht="18" customHeight="1">
      <c r="B92" s="1" t="s">
        <v>356</v>
      </c>
      <c r="M92" s="18"/>
    </row>
    <row r="93" spans="2:27" ht="18" customHeight="1">
      <c r="C93" s="2" t="s">
        <v>344</v>
      </c>
      <c r="D93" s="676" t="s">
        <v>2375</v>
      </c>
      <c r="E93" s="677"/>
      <c r="F93" s="678"/>
      <c r="G93" s="716"/>
      <c r="H93" s="717"/>
      <c r="I93" s="718"/>
      <c r="L93" s="18"/>
      <c r="M93" s="285"/>
      <c r="N93" s="285"/>
      <c r="O93" s="285"/>
      <c r="P93" s="285"/>
      <c r="Q93" s="285"/>
      <c r="R93" s="285"/>
      <c r="S93" s="285"/>
      <c r="T93" s="285"/>
      <c r="U93" s="110"/>
      <c r="V93" s="18"/>
      <c r="W93" s="18"/>
      <c r="X93" s="18"/>
      <c r="Y93" s="11"/>
      <c r="Z93" s="11"/>
      <c r="AA93" s="11"/>
    </row>
    <row r="94" spans="2:27" ht="17.100000000000001" customHeight="1">
      <c r="C94" s="2"/>
      <c r="D94" s="635" t="s">
        <v>18</v>
      </c>
      <c r="E94" s="636"/>
      <c r="F94" s="637"/>
      <c r="G94" s="628"/>
      <c r="H94" s="629"/>
      <c r="I94" s="630"/>
    </row>
    <row r="95" spans="2:27" ht="17.100000000000001" customHeight="1">
      <c r="D95" s="635" t="s">
        <v>16</v>
      </c>
      <c r="E95" s="636"/>
      <c r="F95" s="637"/>
      <c r="G95" s="628"/>
      <c r="H95" s="629"/>
      <c r="I95" s="630"/>
    </row>
    <row r="96" spans="2:27" ht="17.100000000000001" customHeight="1">
      <c r="D96" s="635" t="s">
        <v>2220</v>
      </c>
      <c r="E96" s="636"/>
      <c r="F96" s="637"/>
      <c r="G96" s="628"/>
      <c r="H96" s="735"/>
      <c r="I96" s="736"/>
      <c r="L96" s="18"/>
      <c r="M96" s="18"/>
      <c r="N96" s="18"/>
      <c r="O96" s="18"/>
      <c r="P96" s="18"/>
      <c r="Q96" s="18"/>
      <c r="R96" s="18"/>
      <c r="S96" s="18"/>
      <c r="T96" s="18"/>
      <c r="U96" s="18"/>
      <c r="V96" s="18"/>
      <c r="W96" s="18"/>
      <c r="X96" s="18"/>
      <c r="Y96" s="11"/>
      <c r="Z96" s="11"/>
      <c r="AA96" s="11"/>
    </row>
    <row r="97" spans="3:27" ht="17.100000000000001" customHeight="1">
      <c r="D97" s="635" t="s">
        <v>271</v>
      </c>
      <c r="E97" s="636"/>
      <c r="F97" s="637"/>
      <c r="G97" s="711"/>
      <c r="H97" s="712"/>
      <c r="I97" s="713"/>
      <c r="J97" s="1" t="s">
        <v>2</v>
      </c>
    </row>
    <row r="98" spans="3:27" ht="17.100000000000001" customHeight="1">
      <c r="D98" s="635" t="s">
        <v>250</v>
      </c>
      <c r="E98" s="636"/>
      <c r="F98" s="637"/>
      <c r="G98" s="704"/>
      <c r="H98" s="705"/>
      <c r="I98" s="706"/>
      <c r="J98" s="1" t="s">
        <v>11</v>
      </c>
    </row>
    <row r="99" spans="3:27" ht="17.100000000000001" customHeight="1">
      <c r="D99" s="673" t="s">
        <v>272</v>
      </c>
      <c r="E99" s="674"/>
      <c r="F99" s="675"/>
      <c r="G99" s="739" t="str">
        <f>IF(G97="","",ROUNDDOWN(G97*G98,2))</f>
        <v/>
      </c>
      <c r="H99" s="740"/>
      <c r="I99" s="741"/>
      <c r="J99" s="1" t="s">
        <v>2</v>
      </c>
    </row>
    <row r="100" spans="3:27" ht="13.5" customHeight="1"/>
    <row r="101" spans="3:27" ht="18" customHeight="1">
      <c r="C101" s="2" t="s">
        <v>345</v>
      </c>
      <c r="D101" s="676" t="s">
        <v>2375</v>
      </c>
      <c r="E101" s="677"/>
      <c r="F101" s="678"/>
      <c r="G101" s="716"/>
      <c r="H101" s="717"/>
      <c r="I101" s="718"/>
      <c r="L101" s="18"/>
      <c r="M101" s="285"/>
      <c r="N101" s="285"/>
      <c r="O101" s="285"/>
      <c r="P101" s="285"/>
      <c r="Q101" s="285"/>
      <c r="R101" s="285"/>
      <c r="S101" s="285"/>
      <c r="T101" s="285"/>
      <c r="U101" s="110"/>
      <c r="V101" s="18"/>
      <c r="W101" s="18"/>
      <c r="X101" s="18"/>
      <c r="Y101" s="11"/>
      <c r="Z101" s="11"/>
      <c r="AA101" s="11"/>
    </row>
    <row r="102" spans="3:27" ht="17.100000000000001" customHeight="1">
      <c r="C102" s="2"/>
      <c r="D102" s="635" t="s">
        <v>18</v>
      </c>
      <c r="E102" s="636"/>
      <c r="F102" s="637"/>
      <c r="G102" s="628"/>
      <c r="H102" s="629"/>
      <c r="I102" s="630"/>
    </row>
    <row r="103" spans="3:27" ht="17.100000000000001" customHeight="1">
      <c r="D103" s="635" t="s">
        <v>16</v>
      </c>
      <c r="E103" s="636"/>
      <c r="F103" s="637"/>
      <c r="G103" s="628"/>
      <c r="H103" s="629"/>
      <c r="I103" s="630"/>
    </row>
    <row r="104" spans="3:27" ht="17.100000000000001" customHeight="1">
      <c r="D104" s="635" t="s">
        <v>2220</v>
      </c>
      <c r="E104" s="636"/>
      <c r="F104" s="637"/>
      <c r="G104" s="628"/>
      <c r="H104" s="735"/>
      <c r="I104" s="736"/>
      <c r="L104" s="18"/>
      <c r="M104" s="18"/>
      <c r="N104" s="18"/>
      <c r="O104" s="18"/>
      <c r="P104" s="18"/>
      <c r="Q104" s="18"/>
      <c r="R104" s="18"/>
      <c r="S104" s="18"/>
      <c r="T104" s="18"/>
      <c r="U104" s="18"/>
      <c r="V104" s="18"/>
      <c r="W104" s="18"/>
      <c r="X104" s="18"/>
      <c r="Y104" s="11"/>
      <c r="Z104" s="11"/>
      <c r="AA104" s="11"/>
    </row>
    <row r="105" spans="3:27" ht="17.100000000000001" customHeight="1">
      <c r="D105" s="635" t="s">
        <v>271</v>
      </c>
      <c r="E105" s="636"/>
      <c r="F105" s="637"/>
      <c r="G105" s="711"/>
      <c r="H105" s="712"/>
      <c r="I105" s="713"/>
      <c r="J105" s="1" t="s">
        <v>2</v>
      </c>
    </row>
    <row r="106" spans="3:27" ht="17.100000000000001" customHeight="1">
      <c r="D106" s="635" t="s">
        <v>250</v>
      </c>
      <c r="E106" s="636"/>
      <c r="F106" s="637"/>
      <c r="G106" s="704"/>
      <c r="H106" s="705"/>
      <c r="I106" s="706"/>
      <c r="J106" s="1" t="s">
        <v>11</v>
      </c>
    </row>
    <row r="107" spans="3:27" ht="17.100000000000001" customHeight="1">
      <c r="D107" s="673" t="s">
        <v>272</v>
      </c>
      <c r="E107" s="674"/>
      <c r="F107" s="675"/>
      <c r="G107" s="739" t="str">
        <f>IF(G105="","",ROUNDDOWN(G105*G106,2))</f>
        <v/>
      </c>
      <c r="H107" s="740"/>
      <c r="I107" s="741"/>
      <c r="J107" s="1" t="s">
        <v>2</v>
      </c>
    </row>
    <row r="108" spans="3:27" ht="13.5" customHeight="1"/>
    <row r="109" spans="3:27" ht="18" customHeight="1">
      <c r="C109" s="2" t="s">
        <v>2373</v>
      </c>
      <c r="D109" s="676" t="s">
        <v>2375</v>
      </c>
      <c r="E109" s="677"/>
      <c r="F109" s="678"/>
      <c r="G109" s="716"/>
      <c r="H109" s="717"/>
      <c r="I109" s="718"/>
      <c r="L109" s="18"/>
      <c r="M109" s="285"/>
      <c r="N109" s="285"/>
      <c r="O109" s="285"/>
      <c r="P109" s="285"/>
      <c r="Q109" s="285"/>
      <c r="R109" s="285"/>
      <c r="S109" s="285"/>
      <c r="T109" s="285"/>
      <c r="U109" s="110"/>
      <c r="V109" s="18"/>
      <c r="W109" s="18"/>
      <c r="X109" s="18"/>
      <c r="Y109" s="11"/>
      <c r="Z109" s="11"/>
      <c r="AA109" s="11"/>
    </row>
    <row r="110" spans="3:27" ht="17.100000000000001" customHeight="1">
      <c r="C110" s="2"/>
      <c r="D110" s="635" t="s">
        <v>18</v>
      </c>
      <c r="E110" s="636"/>
      <c r="F110" s="637"/>
      <c r="G110" s="628"/>
      <c r="H110" s="629"/>
      <c r="I110" s="630"/>
    </row>
    <row r="111" spans="3:27" ht="17.100000000000001" customHeight="1">
      <c r="D111" s="635" t="s">
        <v>16</v>
      </c>
      <c r="E111" s="636"/>
      <c r="F111" s="637"/>
      <c r="G111" s="628"/>
      <c r="H111" s="629"/>
      <c r="I111" s="630"/>
    </row>
    <row r="112" spans="3:27" ht="17.100000000000001" customHeight="1">
      <c r="D112" s="635" t="s">
        <v>2220</v>
      </c>
      <c r="E112" s="636"/>
      <c r="F112" s="637"/>
      <c r="G112" s="628"/>
      <c r="H112" s="735"/>
      <c r="I112" s="736"/>
      <c r="L112" s="18"/>
      <c r="M112" s="18"/>
      <c r="N112" s="18"/>
      <c r="O112" s="18"/>
      <c r="P112" s="18"/>
      <c r="Q112" s="18"/>
      <c r="R112" s="18"/>
      <c r="S112" s="18"/>
      <c r="T112" s="18"/>
      <c r="U112" s="18"/>
      <c r="V112" s="18"/>
      <c r="W112" s="18"/>
      <c r="X112" s="18"/>
      <c r="Y112" s="11"/>
      <c r="Z112" s="11"/>
      <c r="AA112" s="11"/>
    </row>
    <row r="113" spans="2:27" ht="17.100000000000001" customHeight="1">
      <c r="D113" s="635" t="s">
        <v>271</v>
      </c>
      <c r="E113" s="636"/>
      <c r="F113" s="637"/>
      <c r="G113" s="711"/>
      <c r="H113" s="712"/>
      <c r="I113" s="713"/>
      <c r="J113" s="1" t="s">
        <v>2</v>
      </c>
    </row>
    <row r="114" spans="2:27" ht="17.100000000000001" customHeight="1">
      <c r="D114" s="635" t="s">
        <v>250</v>
      </c>
      <c r="E114" s="636"/>
      <c r="F114" s="637"/>
      <c r="G114" s="704"/>
      <c r="H114" s="705"/>
      <c r="I114" s="706"/>
      <c r="J114" s="1" t="s">
        <v>11</v>
      </c>
    </row>
    <row r="115" spans="2:27" ht="17.100000000000001" customHeight="1">
      <c r="D115" s="673" t="s">
        <v>272</v>
      </c>
      <c r="E115" s="674"/>
      <c r="F115" s="675"/>
      <c r="G115" s="739" t="str">
        <f>IF(G113="","",ROUNDDOWN(G113*G114,2))</f>
        <v/>
      </c>
      <c r="H115" s="740"/>
      <c r="I115" s="741"/>
      <c r="J115" s="1" t="s">
        <v>2</v>
      </c>
    </row>
    <row r="116" spans="2:27" ht="13.5" customHeight="1"/>
    <row r="117" spans="2:27" ht="13.5" customHeight="1"/>
    <row r="118" spans="2:27" ht="18" customHeight="1">
      <c r="B118" s="1" t="s">
        <v>357</v>
      </c>
    </row>
    <row r="119" spans="2:27" ht="18" customHeight="1">
      <c r="C119" s="2" t="s">
        <v>344</v>
      </c>
      <c r="D119" s="676" t="s">
        <v>2375</v>
      </c>
      <c r="E119" s="677"/>
      <c r="F119" s="678"/>
      <c r="G119" s="716"/>
      <c r="H119" s="717"/>
      <c r="I119" s="718"/>
      <c r="L119" s="18"/>
      <c r="M119" s="285"/>
      <c r="N119" s="285"/>
      <c r="O119" s="285"/>
      <c r="P119" s="285"/>
      <c r="Q119" s="285"/>
      <c r="R119" s="285"/>
      <c r="S119" s="285"/>
      <c r="T119" s="285"/>
      <c r="U119" s="110"/>
      <c r="V119" s="18"/>
      <c r="W119" s="18"/>
      <c r="X119" s="18"/>
      <c r="Y119" s="11"/>
      <c r="Z119" s="11"/>
      <c r="AA119" s="11"/>
    </row>
    <row r="120" spans="2:27" ht="17.100000000000001" customHeight="1">
      <c r="C120" s="2"/>
      <c r="D120" s="635" t="s">
        <v>18</v>
      </c>
      <c r="E120" s="636"/>
      <c r="F120" s="637"/>
      <c r="G120" s="628"/>
      <c r="H120" s="629"/>
      <c r="I120" s="630"/>
    </row>
    <row r="121" spans="2:27" ht="17.100000000000001" customHeight="1">
      <c r="D121" s="635" t="s">
        <v>16</v>
      </c>
      <c r="E121" s="636"/>
      <c r="F121" s="637"/>
      <c r="G121" s="628"/>
      <c r="H121" s="629"/>
      <c r="I121" s="630"/>
    </row>
    <row r="122" spans="2:27" ht="17.100000000000001" customHeight="1">
      <c r="D122" s="635" t="s">
        <v>2220</v>
      </c>
      <c r="E122" s="636"/>
      <c r="F122" s="637"/>
      <c r="G122" s="628"/>
      <c r="H122" s="735"/>
      <c r="I122" s="736"/>
      <c r="L122" s="18"/>
      <c r="M122" s="18"/>
      <c r="N122" s="18"/>
      <c r="O122" s="18"/>
      <c r="P122" s="18"/>
      <c r="Q122" s="18"/>
      <c r="R122" s="18"/>
      <c r="S122" s="18"/>
      <c r="T122" s="18"/>
      <c r="U122" s="18"/>
      <c r="V122" s="18"/>
      <c r="W122" s="18"/>
      <c r="X122" s="18"/>
      <c r="Y122" s="11"/>
      <c r="Z122" s="11"/>
      <c r="AA122" s="11"/>
    </row>
    <row r="123" spans="2:27" ht="17.100000000000001" customHeight="1">
      <c r="D123" s="635" t="s">
        <v>246</v>
      </c>
      <c r="E123" s="636"/>
      <c r="F123" s="637"/>
      <c r="G123" s="732"/>
      <c r="H123" s="755"/>
      <c r="I123" s="756"/>
      <c r="J123" s="1" t="s">
        <v>13</v>
      </c>
    </row>
    <row r="124" spans="2:27" ht="17.100000000000001" customHeight="1">
      <c r="D124" s="635" t="s">
        <v>3</v>
      </c>
      <c r="E124" s="636"/>
      <c r="F124" s="637"/>
      <c r="G124" s="704"/>
      <c r="H124" s="705"/>
      <c r="I124" s="706"/>
      <c r="J124" s="1" t="s">
        <v>11</v>
      </c>
    </row>
    <row r="125" spans="2:27" ht="17.100000000000001" customHeight="1">
      <c r="D125" s="673" t="s">
        <v>5</v>
      </c>
      <c r="E125" s="674"/>
      <c r="F125" s="675"/>
      <c r="G125" s="656" t="str">
        <f>IF(G123="","",ROUNDDOWN(G123*G124,2))</f>
        <v/>
      </c>
      <c r="H125" s="657"/>
      <c r="I125" s="658"/>
      <c r="J125" s="1" t="s">
        <v>13</v>
      </c>
    </row>
    <row r="126" spans="2:27" ht="13.5" customHeight="1"/>
    <row r="127" spans="2:27" ht="18" customHeight="1">
      <c r="C127" s="2" t="s">
        <v>345</v>
      </c>
      <c r="D127" s="676" t="s">
        <v>2375</v>
      </c>
      <c r="E127" s="677"/>
      <c r="F127" s="678"/>
      <c r="G127" s="716"/>
      <c r="H127" s="717"/>
      <c r="I127" s="718"/>
      <c r="L127" s="18"/>
      <c r="M127" s="285"/>
      <c r="N127" s="285"/>
      <c r="O127" s="285"/>
      <c r="P127" s="285"/>
      <c r="Q127" s="285"/>
      <c r="R127" s="285"/>
      <c r="S127" s="285"/>
      <c r="T127" s="285"/>
      <c r="U127" s="110"/>
      <c r="V127" s="18"/>
      <c r="W127" s="18"/>
      <c r="X127" s="18"/>
      <c r="Y127" s="11"/>
      <c r="Z127" s="11"/>
      <c r="AA127" s="11"/>
    </row>
    <row r="128" spans="2:27" ht="17.100000000000001" customHeight="1">
      <c r="C128" s="2"/>
      <c r="D128" s="635" t="s">
        <v>18</v>
      </c>
      <c r="E128" s="636"/>
      <c r="F128" s="637"/>
      <c r="G128" s="628"/>
      <c r="H128" s="629"/>
      <c r="I128" s="630"/>
    </row>
    <row r="129" spans="2:27" ht="17.100000000000001" customHeight="1">
      <c r="D129" s="635" t="s">
        <v>16</v>
      </c>
      <c r="E129" s="636"/>
      <c r="F129" s="637"/>
      <c r="G129" s="628"/>
      <c r="H129" s="629"/>
      <c r="I129" s="630"/>
    </row>
    <row r="130" spans="2:27" ht="17.100000000000001" customHeight="1">
      <c r="D130" s="635" t="s">
        <v>2220</v>
      </c>
      <c r="E130" s="636"/>
      <c r="F130" s="637"/>
      <c r="G130" s="628"/>
      <c r="H130" s="735"/>
      <c r="I130" s="736"/>
      <c r="L130" s="18"/>
      <c r="M130" s="18"/>
      <c r="N130" s="18"/>
      <c r="O130" s="18"/>
      <c r="P130" s="18"/>
      <c r="Q130" s="18"/>
      <c r="R130" s="18"/>
      <c r="S130" s="18"/>
      <c r="T130" s="18"/>
      <c r="U130" s="18"/>
      <c r="V130" s="18"/>
      <c r="W130" s="18"/>
      <c r="X130" s="18"/>
      <c r="Y130" s="11"/>
      <c r="Z130" s="11"/>
      <c r="AA130" s="11"/>
    </row>
    <row r="131" spans="2:27" ht="17.100000000000001" customHeight="1">
      <c r="D131" s="635" t="s">
        <v>246</v>
      </c>
      <c r="E131" s="636"/>
      <c r="F131" s="637"/>
      <c r="G131" s="732"/>
      <c r="H131" s="733"/>
      <c r="I131" s="734"/>
      <c r="J131" s="1" t="s">
        <v>13</v>
      </c>
    </row>
    <row r="132" spans="2:27" ht="17.100000000000001" customHeight="1">
      <c r="D132" s="635" t="s">
        <v>3</v>
      </c>
      <c r="E132" s="636"/>
      <c r="F132" s="637"/>
      <c r="G132" s="704"/>
      <c r="H132" s="705"/>
      <c r="I132" s="706"/>
      <c r="J132" s="1" t="s">
        <v>11</v>
      </c>
    </row>
    <row r="133" spans="2:27" ht="17.100000000000001" customHeight="1">
      <c r="D133" s="673" t="s">
        <v>5</v>
      </c>
      <c r="E133" s="674"/>
      <c r="F133" s="675"/>
      <c r="G133" s="656" t="str">
        <f>IF(G131="","",ROUNDDOWN(G131*G132,2))</f>
        <v/>
      </c>
      <c r="H133" s="657"/>
      <c r="I133" s="658"/>
      <c r="J133" s="1" t="s">
        <v>13</v>
      </c>
    </row>
    <row r="134" spans="2:27" ht="13.5" customHeight="1"/>
    <row r="135" spans="2:27" ht="18" customHeight="1">
      <c r="C135" s="2" t="s">
        <v>2373</v>
      </c>
      <c r="D135" s="676" t="s">
        <v>2375</v>
      </c>
      <c r="E135" s="677"/>
      <c r="F135" s="678"/>
      <c r="G135" s="716"/>
      <c r="H135" s="717"/>
      <c r="I135" s="718"/>
      <c r="L135" s="18"/>
      <c r="M135" s="285"/>
      <c r="N135" s="285"/>
      <c r="O135" s="285"/>
      <c r="P135" s="285"/>
      <c r="Q135" s="285"/>
      <c r="R135" s="285"/>
      <c r="S135" s="285"/>
      <c r="T135" s="285"/>
      <c r="U135" s="110"/>
      <c r="V135" s="18"/>
      <c r="W135" s="18"/>
      <c r="X135" s="18"/>
      <c r="Y135" s="11"/>
      <c r="Z135" s="11"/>
      <c r="AA135" s="11"/>
    </row>
    <row r="136" spans="2:27" ht="17.100000000000001" customHeight="1">
      <c r="C136" s="2"/>
      <c r="D136" s="635" t="s">
        <v>18</v>
      </c>
      <c r="E136" s="636"/>
      <c r="F136" s="637"/>
      <c r="G136" s="628"/>
      <c r="H136" s="629"/>
      <c r="I136" s="630"/>
    </row>
    <row r="137" spans="2:27" ht="17.100000000000001" customHeight="1">
      <c r="D137" s="635" t="s">
        <v>16</v>
      </c>
      <c r="E137" s="636"/>
      <c r="F137" s="637"/>
      <c r="G137" s="628"/>
      <c r="H137" s="629"/>
      <c r="I137" s="630"/>
    </row>
    <row r="138" spans="2:27" ht="17.100000000000001" customHeight="1">
      <c r="D138" s="635" t="s">
        <v>2220</v>
      </c>
      <c r="E138" s="636"/>
      <c r="F138" s="637"/>
      <c r="G138" s="628"/>
      <c r="H138" s="735"/>
      <c r="I138" s="736"/>
      <c r="L138" s="18"/>
      <c r="M138" s="18"/>
      <c r="N138" s="18"/>
      <c r="O138" s="18"/>
      <c r="P138" s="18"/>
      <c r="Q138" s="18"/>
      <c r="R138" s="18"/>
      <c r="S138" s="18"/>
      <c r="T138" s="18"/>
      <c r="U138" s="18"/>
      <c r="V138" s="18"/>
      <c r="W138" s="18"/>
      <c r="X138" s="18"/>
      <c r="Y138" s="11"/>
      <c r="Z138" s="11"/>
      <c r="AA138" s="11"/>
    </row>
    <row r="139" spans="2:27" ht="17.100000000000001" customHeight="1">
      <c r="D139" s="635" t="s">
        <v>246</v>
      </c>
      <c r="E139" s="636"/>
      <c r="F139" s="637"/>
      <c r="G139" s="732"/>
      <c r="H139" s="733"/>
      <c r="I139" s="734"/>
      <c r="J139" s="1" t="s">
        <v>13</v>
      </c>
    </row>
    <row r="140" spans="2:27" ht="17.100000000000001" customHeight="1">
      <c r="D140" s="635" t="s">
        <v>3</v>
      </c>
      <c r="E140" s="636"/>
      <c r="F140" s="637"/>
      <c r="G140" s="704"/>
      <c r="H140" s="705"/>
      <c r="I140" s="706"/>
      <c r="J140" s="1" t="s">
        <v>11</v>
      </c>
    </row>
    <row r="141" spans="2:27" ht="17.100000000000001" customHeight="1">
      <c r="D141" s="673" t="s">
        <v>5</v>
      </c>
      <c r="E141" s="674"/>
      <c r="F141" s="675"/>
      <c r="G141" s="656" t="str">
        <f>IF(G139="","",ROUNDDOWN(G139*G140,2))</f>
        <v/>
      </c>
      <c r="H141" s="657"/>
      <c r="I141" s="658"/>
      <c r="J141" s="1" t="s">
        <v>13</v>
      </c>
    </row>
    <row r="142" spans="2:27" ht="13.5" customHeight="1"/>
    <row r="143" spans="2:27">
      <c r="B143" s="1" t="s">
        <v>2639</v>
      </c>
    </row>
    <row r="144" spans="2:27">
      <c r="D144" s="707" t="s">
        <v>2585</v>
      </c>
      <c r="E144" s="707"/>
      <c r="F144" s="707"/>
      <c r="G144" s="547" t="str">
        <f>IF(G125="","",SUM(,G125,G133,G141))</f>
        <v/>
      </c>
      <c r="H144" s="1" t="s">
        <v>13</v>
      </c>
    </row>
    <row r="145" spans="2:10">
      <c r="D145" s="707" t="s">
        <v>2615</v>
      </c>
      <c r="E145" s="707"/>
      <c r="F145" s="707"/>
      <c r="G145" s="547" t="str">
        <f>IF(G144="","",IF(G144&lt;=G5*5,G144,G5*5))</f>
        <v/>
      </c>
      <c r="H145" s="1" t="s">
        <v>13</v>
      </c>
      <c r="I145" s="13"/>
    </row>
    <row r="146" spans="2:10">
      <c r="C146" s="81"/>
      <c r="D146" s="13"/>
      <c r="E146" s="13"/>
      <c r="F146" s="13"/>
      <c r="G146" s="13"/>
      <c r="H146" s="13"/>
      <c r="I146" s="13"/>
      <c r="J146" s="13"/>
    </row>
    <row r="147" spans="2:10">
      <c r="C147" s="81"/>
      <c r="G147" s="13"/>
      <c r="H147" s="13"/>
      <c r="I147" s="13"/>
      <c r="J147" s="13"/>
    </row>
    <row r="148" spans="2:10">
      <c r="H148" s="14"/>
      <c r="I148" s="14"/>
      <c r="J148" s="14"/>
    </row>
    <row r="149" spans="2:10">
      <c r="G149" s="14"/>
      <c r="H149" s="14"/>
      <c r="I149" s="14"/>
      <c r="J149" s="14"/>
    </row>
    <row r="150" spans="2:10">
      <c r="G150" s="14"/>
      <c r="H150" s="14"/>
      <c r="I150" s="14"/>
      <c r="J150" s="14"/>
    </row>
    <row r="151" spans="2:10" ht="18" customHeight="1">
      <c r="B151" s="1" t="s">
        <v>296</v>
      </c>
    </row>
    <row r="152" spans="2:10" ht="21" customHeight="1">
      <c r="B152" s="14" t="s">
        <v>2221</v>
      </c>
      <c r="D152" s="2"/>
      <c r="J152" s="4"/>
    </row>
    <row r="153" spans="2:10" ht="24" customHeight="1">
      <c r="C153" s="659"/>
      <c r="D153" s="660"/>
      <c r="E153" s="55" t="s">
        <v>20</v>
      </c>
      <c r="F153" s="55" t="s">
        <v>21</v>
      </c>
      <c r="G153" s="55" t="s">
        <v>22</v>
      </c>
      <c r="H153" s="55" t="s">
        <v>23</v>
      </c>
      <c r="I153" s="55" t="s">
        <v>24</v>
      </c>
      <c r="J153" s="55" t="s">
        <v>25</v>
      </c>
    </row>
    <row r="154" spans="2:10" ht="30" customHeight="1">
      <c r="C154" s="632" t="s">
        <v>2222</v>
      </c>
      <c r="D154" s="633"/>
      <c r="E154" s="72"/>
      <c r="F154" s="72"/>
      <c r="G154" s="72"/>
      <c r="H154" s="72"/>
      <c r="I154" s="72"/>
      <c r="J154" s="72"/>
    </row>
    <row r="155" spans="2:10" ht="30" customHeight="1">
      <c r="C155" s="632" t="s">
        <v>2224</v>
      </c>
      <c r="D155" s="633"/>
      <c r="E155" s="125"/>
      <c r="F155" s="125"/>
      <c r="G155" s="125"/>
      <c r="H155" s="125"/>
      <c r="I155" s="125"/>
      <c r="J155" s="125"/>
    </row>
    <row r="156" spans="2:10" ht="30" customHeight="1">
      <c r="C156" s="632" t="s">
        <v>2223</v>
      </c>
      <c r="D156" s="633"/>
      <c r="E156" s="72"/>
      <c r="F156" s="72"/>
      <c r="G156" s="72"/>
      <c r="H156" s="72"/>
      <c r="I156" s="72"/>
      <c r="J156" s="72"/>
    </row>
    <row r="157" spans="2:10" ht="30" customHeight="1" thickBot="1">
      <c r="C157" s="661" t="s">
        <v>34</v>
      </c>
      <c r="D157" s="662"/>
      <c r="E157" s="58" t="str">
        <f t="shared" ref="E157:J157" si="0">IF(E154="","",E154-E156)</f>
        <v/>
      </c>
      <c r="F157" s="58" t="str">
        <f t="shared" si="0"/>
        <v/>
      </c>
      <c r="G157" s="58" t="str">
        <f t="shared" si="0"/>
        <v/>
      </c>
      <c r="H157" s="58" t="str">
        <f t="shared" si="0"/>
        <v/>
      </c>
      <c r="I157" s="58" t="str">
        <f t="shared" si="0"/>
        <v/>
      </c>
      <c r="J157" s="58" t="str">
        <f t="shared" si="0"/>
        <v/>
      </c>
    </row>
    <row r="158" spans="2:10" ht="24" customHeight="1" thickTop="1">
      <c r="C158" s="663"/>
      <c r="D158" s="664"/>
      <c r="E158" s="56" t="s">
        <v>26</v>
      </c>
      <c r="F158" s="56" t="s">
        <v>27</v>
      </c>
      <c r="G158" s="56" t="s">
        <v>28</v>
      </c>
      <c r="H158" s="56" t="s">
        <v>29</v>
      </c>
      <c r="I158" s="56" t="s">
        <v>30</v>
      </c>
      <c r="J158" s="56" t="s">
        <v>31</v>
      </c>
    </row>
    <row r="159" spans="2:10" ht="30" customHeight="1">
      <c r="C159" s="632" t="s">
        <v>2229</v>
      </c>
      <c r="D159" s="633"/>
      <c r="E159" s="72"/>
      <c r="F159" s="72"/>
      <c r="G159" s="72"/>
      <c r="H159" s="72"/>
      <c r="I159" s="72"/>
      <c r="J159" s="72"/>
    </row>
    <row r="160" spans="2:10" ht="30" customHeight="1">
      <c r="C160" s="632" t="s">
        <v>2230</v>
      </c>
      <c r="D160" s="633"/>
      <c r="E160" s="72"/>
      <c r="F160" s="72"/>
      <c r="G160" s="72"/>
      <c r="H160" s="72"/>
      <c r="I160" s="72"/>
      <c r="J160" s="72"/>
    </row>
    <row r="161" spans="1:28" ht="30" customHeight="1">
      <c r="C161" s="632" t="s">
        <v>2231</v>
      </c>
      <c r="D161" s="633"/>
      <c r="E161" s="72"/>
      <c r="F161" s="72"/>
      <c r="G161" s="72"/>
      <c r="H161" s="72"/>
      <c r="I161" s="72"/>
      <c r="J161" s="72"/>
    </row>
    <row r="162" spans="1:28" ht="30" customHeight="1">
      <c r="C162" s="632" t="s">
        <v>2232</v>
      </c>
      <c r="D162" s="633"/>
      <c r="E162" s="59" t="str">
        <f t="shared" ref="E162:J162" si="1">IF(E159="","",E159-E161)</f>
        <v/>
      </c>
      <c r="F162" s="59" t="str">
        <f t="shared" si="1"/>
        <v/>
      </c>
      <c r="G162" s="59" t="str">
        <f t="shared" si="1"/>
        <v/>
      </c>
      <c r="H162" s="59" t="str">
        <f t="shared" si="1"/>
        <v/>
      </c>
      <c r="I162" s="59" t="str">
        <f t="shared" si="1"/>
        <v/>
      </c>
      <c r="J162" s="59" t="str">
        <f t="shared" si="1"/>
        <v/>
      </c>
    </row>
    <row r="164" spans="1:28" ht="24" customHeight="1">
      <c r="D164" s="600" t="s">
        <v>35</v>
      </c>
      <c r="E164" s="600"/>
      <c r="F164" s="600"/>
      <c r="G164" s="725" t="str">
        <f>IF(E154="","",INT(SUM(E154:J154,E159:J159)))</f>
        <v/>
      </c>
      <c r="H164" s="725"/>
      <c r="I164" s="1" t="s">
        <v>38</v>
      </c>
    </row>
    <row r="165" spans="1:28">
      <c r="G165" s="83"/>
      <c r="H165" s="83"/>
    </row>
    <row r="166" spans="1:28" ht="24" customHeight="1">
      <c r="D166" s="600" t="s">
        <v>36</v>
      </c>
      <c r="E166" s="600"/>
      <c r="F166" s="600"/>
      <c r="G166" s="725" t="str">
        <f>IF(E156="","",INT(SUM(E156:J156,E161:J161)))</f>
        <v/>
      </c>
      <c r="H166" s="725"/>
      <c r="I166" s="1" t="s">
        <v>38</v>
      </c>
    </row>
    <row r="167" spans="1:28">
      <c r="G167" s="83"/>
      <c r="H167" s="83"/>
    </row>
    <row r="168" spans="1:28" ht="24" customHeight="1">
      <c r="D168" s="600" t="s">
        <v>37</v>
      </c>
      <c r="E168" s="600"/>
      <c r="F168" s="600"/>
      <c r="G168" s="725" t="str">
        <f>IF(E154="","",INT(SUM(E157:J157,E162:J162)))</f>
        <v/>
      </c>
      <c r="H168" s="725"/>
      <c r="I168" s="1" t="s">
        <v>38</v>
      </c>
    </row>
    <row r="170" spans="1:28" ht="18" customHeight="1">
      <c r="B170" s="13" t="s">
        <v>2202</v>
      </c>
      <c r="E170" s="13"/>
      <c r="F170" s="13"/>
      <c r="G170" s="13"/>
      <c r="H170" s="13"/>
      <c r="M170" s="18" t="s">
        <v>298</v>
      </c>
    </row>
    <row r="171" spans="1:28" ht="24" customHeight="1">
      <c r="E171" s="8"/>
      <c r="F171" s="57" t="str">
        <f>IF(E154="","",ROUND($G$166/$G$164*100,2))</f>
        <v/>
      </c>
      <c r="G171" s="16" t="s">
        <v>39</v>
      </c>
      <c r="H171" s="13"/>
      <c r="M171" s="18"/>
    </row>
    <row r="172" spans="1:28">
      <c r="E172" s="13"/>
      <c r="F172" s="13"/>
      <c r="G172" s="13"/>
      <c r="H172" s="13"/>
      <c r="I172" s="13"/>
      <c r="J172" s="13"/>
      <c r="K172" s="13"/>
      <c r="L172" s="13"/>
      <c r="M172" s="18"/>
      <c r="N172" s="13"/>
      <c r="O172" s="13"/>
      <c r="P172" s="13"/>
      <c r="Q172" s="13"/>
      <c r="R172" s="13"/>
      <c r="S172" s="13"/>
    </row>
    <row r="173" spans="1:28" ht="13.2" customHeight="1">
      <c r="A173" s="655" t="str">
        <f>IF(F171="","",IF(F171&gt;=100,"申請要件を満たさないため申請不可","　"))</f>
        <v/>
      </c>
      <c r="B173" s="724"/>
      <c r="C173" s="724"/>
      <c r="D173" s="724"/>
      <c r="E173" s="724"/>
      <c r="F173" s="724"/>
      <c r="G173" s="724"/>
      <c r="H173" s="724"/>
      <c r="I173" s="724"/>
      <c r="J173" s="724"/>
      <c r="K173" s="724"/>
      <c r="L173" s="13"/>
      <c r="M173" s="715" t="s">
        <v>2204</v>
      </c>
      <c r="N173" s="724"/>
      <c r="O173" s="724"/>
      <c r="P173" s="724"/>
      <c r="Q173" s="724"/>
      <c r="R173" s="724"/>
      <c r="S173" s="724"/>
      <c r="T173" s="724"/>
    </row>
    <row r="174" spans="1:28" ht="24" customHeight="1">
      <c r="A174" s="724"/>
      <c r="B174" s="724"/>
      <c r="C174" s="724"/>
      <c r="D174" s="724"/>
      <c r="E174" s="724"/>
      <c r="F174" s="724"/>
      <c r="G174" s="724"/>
      <c r="H174" s="724"/>
      <c r="I174" s="724"/>
      <c r="J174" s="724"/>
      <c r="K174" s="724"/>
      <c r="L174" s="13"/>
      <c r="M174" s="724"/>
      <c r="N174" s="724"/>
      <c r="O174" s="724"/>
      <c r="P174" s="724"/>
      <c r="Q174" s="724"/>
      <c r="R174" s="724"/>
      <c r="S174" s="724"/>
      <c r="T174" s="724"/>
    </row>
    <row r="175" spans="1:28" ht="24" customHeight="1">
      <c r="D175" s="600" t="s">
        <v>2225</v>
      </c>
      <c r="E175" s="600"/>
      <c r="F175" s="600"/>
      <c r="G175" s="725" t="str">
        <f>IF(E155="","",INT(SUM(E155:J155,E160:J160)))</f>
        <v/>
      </c>
      <c r="H175" s="725"/>
      <c r="I175" s="1" t="s">
        <v>2226</v>
      </c>
    </row>
    <row r="176" spans="1:28">
      <c r="N176" s="13"/>
      <c r="O176" s="13"/>
      <c r="P176" s="13"/>
      <c r="Q176" s="13"/>
      <c r="R176" s="13"/>
      <c r="S176" s="13"/>
      <c r="T176" s="13"/>
      <c r="U176" s="13"/>
      <c r="V176" s="13"/>
      <c r="W176" s="13"/>
      <c r="X176" s="13"/>
      <c r="Y176" s="13"/>
      <c r="Z176" s="13"/>
      <c r="AA176" s="13"/>
      <c r="AB176" s="13"/>
    </row>
    <row r="177" spans="3:28" ht="24" customHeight="1">
      <c r="D177" s="1" t="s">
        <v>2233</v>
      </c>
      <c r="G177" s="726" t="str">
        <f>IF(E155="","",ROUNDDOWN(G175/G164,1))</f>
        <v/>
      </c>
      <c r="H177" s="726"/>
      <c r="I177" s="1" t="s">
        <v>2227</v>
      </c>
      <c r="N177" s="13"/>
      <c r="O177" s="13"/>
      <c r="P177" s="13"/>
      <c r="Q177" s="13"/>
      <c r="R177" s="13"/>
      <c r="S177" s="13"/>
      <c r="T177" s="13"/>
    </row>
    <row r="178" spans="3:28" ht="11.4" customHeight="1">
      <c r="N178" s="13"/>
      <c r="O178" s="13"/>
      <c r="P178" s="13"/>
      <c r="Q178" s="13"/>
      <c r="R178" s="13"/>
      <c r="S178" s="13"/>
      <c r="T178" s="13"/>
      <c r="U178" s="13"/>
      <c r="V178" s="13"/>
      <c r="W178" s="13"/>
      <c r="X178" s="13"/>
      <c r="Y178" s="13"/>
      <c r="Z178" s="13"/>
      <c r="AA178" s="13"/>
    </row>
    <row r="179" spans="3:28" ht="24" customHeight="1">
      <c r="D179" s="1" t="s">
        <v>2228</v>
      </c>
      <c r="G179" s="725" t="str">
        <f>IF(E157="","",ROUNDDOWN(G177*G166,0))</f>
        <v/>
      </c>
      <c r="H179" s="725"/>
      <c r="I179" s="1" t="s">
        <v>2235</v>
      </c>
      <c r="N179" s="13"/>
      <c r="O179" s="13"/>
      <c r="P179" s="13"/>
      <c r="Q179" s="13"/>
      <c r="R179" s="13"/>
      <c r="S179" s="13"/>
      <c r="T179" s="13"/>
    </row>
    <row r="180" spans="3:28">
      <c r="D180" s="13" t="s">
        <v>2234</v>
      </c>
      <c r="E180" s="13"/>
      <c r="F180" s="61"/>
      <c r="G180" s="61"/>
      <c r="H180" s="61"/>
      <c r="I180" s="61"/>
      <c r="J180" s="61"/>
      <c r="K180" s="13"/>
      <c r="L180" s="13"/>
      <c r="M180" s="13"/>
      <c r="N180" s="13"/>
      <c r="O180" s="13"/>
      <c r="P180" s="13"/>
      <c r="Q180" s="13"/>
      <c r="R180" s="13"/>
      <c r="S180" s="13"/>
      <c r="T180" s="13"/>
      <c r="U180" s="13"/>
      <c r="V180" s="13"/>
      <c r="W180" s="13"/>
      <c r="X180" s="13"/>
      <c r="Y180" s="13"/>
      <c r="Z180" s="13"/>
      <c r="AA180" s="13"/>
      <c r="AB180" s="13"/>
    </row>
    <row r="181" spans="3:28" ht="18" customHeight="1">
      <c r="C181" s="723"/>
      <c r="D181" s="723"/>
      <c r="E181" s="723"/>
      <c r="F181" s="61"/>
      <c r="G181" s="98"/>
      <c r="H181" s="61"/>
      <c r="I181" s="61"/>
      <c r="J181" s="61"/>
      <c r="K181" s="13"/>
      <c r="L181" s="13"/>
      <c r="M181" s="13"/>
      <c r="N181" s="13"/>
      <c r="O181" s="13"/>
      <c r="P181" s="13"/>
      <c r="Q181" s="13"/>
      <c r="R181" s="13"/>
      <c r="S181" s="13"/>
      <c r="T181" s="13"/>
      <c r="U181" s="13"/>
      <c r="V181" s="13"/>
      <c r="W181" s="13"/>
      <c r="X181" s="13"/>
      <c r="Y181" s="13"/>
      <c r="Z181" s="13"/>
      <c r="AA181" s="13"/>
    </row>
  </sheetData>
  <sheetProtection algorithmName="SHA-512" hashValue="b3p8q0pLPU5Vu5fW9tBdYizflZlxJCcmyVxk+DtGmO59BPlL2yEBYR7p/Bj6Cw+ahfeY2bc0NLEZYmbEam2WuA==" saltValue="b0ExIRm/sHB1R0/Zu/AEEw==" spinCount="100000" sheet="1" formatCells="0"/>
  <mergeCells count="243">
    <mergeCell ref="D98:F98"/>
    <mergeCell ref="D31:F31"/>
    <mergeCell ref="D41:F41"/>
    <mergeCell ref="D101:F101"/>
    <mergeCell ref="G101:I101"/>
    <mergeCell ref="D138:F138"/>
    <mergeCell ref="D94:F94"/>
    <mergeCell ref="G94:I94"/>
    <mergeCell ref="D95:F95"/>
    <mergeCell ref="G95:I95"/>
    <mergeCell ref="D97:F97"/>
    <mergeCell ref="G97:I97"/>
    <mergeCell ref="G104:I104"/>
    <mergeCell ref="G112:I112"/>
    <mergeCell ref="G122:I122"/>
    <mergeCell ref="G130:I130"/>
    <mergeCell ref="G138:I138"/>
    <mergeCell ref="G119:I119"/>
    <mergeCell ref="D127:F127"/>
    <mergeCell ref="G127:I127"/>
    <mergeCell ref="D135:F135"/>
    <mergeCell ref="G135:I135"/>
    <mergeCell ref="D109:F109"/>
    <mergeCell ref="D39:F39"/>
    <mergeCell ref="G39:I39"/>
    <mergeCell ref="D47:F47"/>
    <mergeCell ref="G47:I47"/>
    <mergeCell ref="D32:F32"/>
    <mergeCell ref="D34:F34"/>
    <mergeCell ref="G34:I34"/>
    <mergeCell ref="D38:F38"/>
    <mergeCell ref="G38:I38"/>
    <mergeCell ref="D40:F40"/>
    <mergeCell ref="G40:I40"/>
    <mergeCell ref="D42:F42"/>
    <mergeCell ref="G42:I42"/>
    <mergeCell ref="D43:F43"/>
    <mergeCell ref="G43:I43"/>
    <mergeCell ref="D44:F44"/>
    <mergeCell ref="G44:I44"/>
    <mergeCell ref="D46:F46"/>
    <mergeCell ref="G46:I46"/>
    <mergeCell ref="G33:I33"/>
    <mergeCell ref="D80:F80"/>
    <mergeCell ref="D66:F66"/>
    <mergeCell ref="D84:F84"/>
    <mergeCell ref="G80:I80"/>
    <mergeCell ref="D83:F83"/>
    <mergeCell ref="G83:I83"/>
    <mergeCell ref="D71:F71"/>
    <mergeCell ref="G84:I84"/>
    <mergeCell ref="G85:I85"/>
    <mergeCell ref="G79:I79"/>
    <mergeCell ref="D68:F68"/>
    <mergeCell ref="G68:I68"/>
    <mergeCell ref="D74:F74"/>
    <mergeCell ref="G74:I74"/>
    <mergeCell ref="D79:F79"/>
    <mergeCell ref="D70:F70"/>
    <mergeCell ref="G77:I77"/>
    <mergeCell ref="D78:F78"/>
    <mergeCell ref="G78:I78"/>
    <mergeCell ref="D67:F67"/>
    <mergeCell ref="D76:F76"/>
    <mergeCell ref="G67:I67"/>
    <mergeCell ref="G76:I76"/>
    <mergeCell ref="G82:I82"/>
    <mergeCell ref="D85:F85"/>
    <mergeCell ref="D139:F139"/>
    <mergeCell ref="G139:I139"/>
    <mergeCell ref="D119:F119"/>
    <mergeCell ref="C153:D153"/>
    <mergeCell ref="D86:F86"/>
    <mergeCell ref="G86:I86"/>
    <mergeCell ref="D87:F87"/>
    <mergeCell ref="G87:I87"/>
    <mergeCell ref="D123:F123"/>
    <mergeCell ref="G123:I123"/>
    <mergeCell ref="D124:F124"/>
    <mergeCell ref="D88:F88"/>
    <mergeCell ref="G88:I88"/>
    <mergeCell ref="D89:F89"/>
    <mergeCell ref="G89:I89"/>
    <mergeCell ref="D132:F132"/>
    <mergeCell ref="G132:I132"/>
    <mergeCell ref="G96:I96"/>
    <mergeCell ref="G109:I109"/>
    <mergeCell ref="D93:F93"/>
    <mergeCell ref="G93:I93"/>
    <mergeCell ref="D96:F96"/>
    <mergeCell ref="D104:F104"/>
    <mergeCell ref="G31:I31"/>
    <mergeCell ref="G41:I41"/>
    <mergeCell ref="D52:F52"/>
    <mergeCell ref="M173:T174"/>
    <mergeCell ref="D175:F175"/>
    <mergeCell ref="G175:H175"/>
    <mergeCell ref="G66:I66"/>
    <mergeCell ref="D69:F69"/>
    <mergeCell ref="G70:I70"/>
    <mergeCell ref="D75:F75"/>
    <mergeCell ref="G75:I75"/>
    <mergeCell ref="D77:F77"/>
    <mergeCell ref="G69:I69"/>
    <mergeCell ref="D82:F82"/>
    <mergeCell ref="D131:F131"/>
    <mergeCell ref="G131:I131"/>
    <mergeCell ref="G133:I133"/>
    <mergeCell ref="D136:F136"/>
    <mergeCell ref="C158:D158"/>
    <mergeCell ref="D140:F140"/>
    <mergeCell ref="G136:I136"/>
    <mergeCell ref="D137:F137"/>
    <mergeCell ref="G137:I137"/>
    <mergeCell ref="D59:F59"/>
    <mergeCell ref="G51:I51"/>
    <mergeCell ref="D48:F48"/>
    <mergeCell ref="D49:F49"/>
    <mergeCell ref="D57:F57"/>
    <mergeCell ref="G60:I60"/>
    <mergeCell ref="D56:F56"/>
    <mergeCell ref="G56:I56"/>
    <mergeCell ref="D58:F58"/>
    <mergeCell ref="G58:I58"/>
    <mergeCell ref="G49:I49"/>
    <mergeCell ref="G57:I57"/>
    <mergeCell ref="D55:F55"/>
    <mergeCell ref="G55:I55"/>
    <mergeCell ref="G48:I48"/>
    <mergeCell ref="G28:I28"/>
    <mergeCell ref="D120:F120"/>
    <mergeCell ref="D29:F29"/>
    <mergeCell ref="D65:F65"/>
    <mergeCell ref="G65:I65"/>
    <mergeCell ref="D73:F73"/>
    <mergeCell ref="G73:I73"/>
    <mergeCell ref="G71:I71"/>
    <mergeCell ref="D17:F17"/>
    <mergeCell ref="G17:I17"/>
    <mergeCell ref="G32:I32"/>
    <mergeCell ref="D33:F33"/>
    <mergeCell ref="D64:F64"/>
    <mergeCell ref="G64:I64"/>
    <mergeCell ref="D54:F54"/>
    <mergeCell ref="G54:I54"/>
    <mergeCell ref="G29:I29"/>
    <mergeCell ref="G24:I24"/>
    <mergeCell ref="G59:I59"/>
    <mergeCell ref="D60:F60"/>
    <mergeCell ref="G52:I52"/>
    <mergeCell ref="D50:F50"/>
    <mergeCell ref="G50:I50"/>
    <mergeCell ref="D51:F51"/>
    <mergeCell ref="D21:F21"/>
    <mergeCell ref="G21:I21"/>
    <mergeCell ref="G8:H8"/>
    <mergeCell ref="D112:F112"/>
    <mergeCell ref="D122:F122"/>
    <mergeCell ref="G18:I18"/>
    <mergeCell ref="D30:F30"/>
    <mergeCell ref="G30:I30"/>
    <mergeCell ref="D12:F12"/>
    <mergeCell ref="G12:I12"/>
    <mergeCell ref="D14:F14"/>
    <mergeCell ref="G14:I14"/>
    <mergeCell ref="D15:F15"/>
    <mergeCell ref="D23:F23"/>
    <mergeCell ref="D20:F20"/>
    <mergeCell ref="G20:I20"/>
    <mergeCell ref="D22:F22"/>
    <mergeCell ref="G22:I22"/>
    <mergeCell ref="D24:F24"/>
    <mergeCell ref="D26:F26"/>
    <mergeCell ref="D25:F25"/>
    <mergeCell ref="G25:I25"/>
    <mergeCell ref="G26:I26"/>
    <mergeCell ref="D28:F28"/>
    <mergeCell ref="D5:E5"/>
    <mergeCell ref="G16:I16"/>
    <mergeCell ref="G106:I106"/>
    <mergeCell ref="D107:F107"/>
    <mergeCell ref="D105:F105"/>
    <mergeCell ref="G107:I107"/>
    <mergeCell ref="G115:I115"/>
    <mergeCell ref="D111:F111"/>
    <mergeCell ref="G111:I111"/>
    <mergeCell ref="D114:F114"/>
    <mergeCell ref="G114:I114"/>
    <mergeCell ref="D115:F115"/>
    <mergeCell ref="D110:F110"/>
    <mergeCell ref="G110:I110"/>
    <mergeCell ref="D113:F113"/>
    <mergeCell ref="G113:I113"/>
    <mergeCell ref="G98:I98"/>
    <mergeCell ref="G103:I103"/>
    <mergeCell ref="D16:F16"/>
    <mergeCell ref="D18:F18"/>
    <mergeCell ref="G15:I15"/>
    <mergeCell ref="G23:I23"/>
    <mergeCell ref="D13:F13"/>
    <mergeCell ref="G13:I13"/>
    <mergeCell ref="D125:F125"/>
    <mergeCell ref="G125:I125"/>
    <mergeCell ref="D99:F99"/>
    <mergeCell ref="G99:I99"/>
    <mergeCell ref="D102:F102"/>
    <mergeCell ref="G102:I102"/>
    <mergeCell ref="D103:F103"/>
    <mergeCell ref="D168:F168"/>
    <mergeCell ref="G105:I105"/>
    <mergeCell ref="D106:F106"/>
    <mergeCell ref="C159:D159"/>
    <mergeCell ref="G164:H164"/>
    <mergeCell ref="G140:I140"/>
    <mergeCell ref="D141:F141"/>
    <mergeCell ref="G120:I120"/>
    <mergeCell ref="D128:F128"/>
    <mergeCell ref="G128:I128"/>
    <mergeCell ref="D121:F121"/>
    <mergeCell ref="G177:H177"/>
    <mergeCell ref="G179:H179"/>
    <mergeCell ref="C181:E181"/>
    <mergeCell ref="D166:F166"/>
    <mergeCell ref="G166:H166"/>
    <mergeCell ref="C161:D161"/>
    <mergeCell ref="G168:H168"/>
    <mergeCell ref="A173:K174"/>
    <mergeCell ref="G121:I121"/>
    <mergeCell ref="C157:D157"/>
    <mergeCell ref="D133:F133"/>
    <mergeCell ref="C154:D154"/>
    <mergeCell ref="C155:D155"/>
    <mergeCell ref="D130:F130"/>
    <mergeCell ref="D129:F129"/>
    <mergeCell ref="G129:I129"/>
    <mergeCell ref="G124:I124"/>
    <mergeCell ref="G141:I141"/>
    <mergeCell ref="C156:D156"/>
    <mergeCell ref="D144:F144"/>
    <mergeCell ref="D145:F145"/>
    <mergeCell ref="C162:D162"/>
    <mergeCell ref="C160:D160"/>
    <mergeCell ref="D164:F164"/>
  </mergeCells>
  <phoneticPr fontId="32"/>
  <dataValidations count="1">
    <dataValidation type="list" allowBlank="1" showInputMessage="1" showErrorMessage="1" sqref="G8:H8" xr:uid="{00000000-0002-0000-0B00-000000000000}">
      <formula1>$O$8:$O$10</formula1>
    </dataValidation>
  </dataValidations>
  <pageMargins left="0.70866141732283472" right="0.70866141732283472" top="0.74803149606299213" bottom="0.74803149606299213" header="0.31496062992125984" footer="0.31496062992125984"/>
  <pageSetup paperSize="9" orientation="portrait" blackAndWhite="1" r:id="rId1"/>
  <rowBreaks count="4" manualBreakCount="4">
    <brk id="45" max="11" man="1"/>
    <brk id="91" max="11" man="1"/>
    <brk id="134" max="11" man="1"/>
    <brk id="17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25</vt:i4>
      </vt:variant>
    </vt:vector>
  </HeadingPairs>
  <TitlesOfParts>
    <vt:vector size="50" baseType="lpstr">
      <vt:lpstr>情報集約シート</vt:lpstr>
      <vt:lpstr>記載要領</vt:lpstr>
      <vt:lpstr>日本標準産業中分類</vt:lpstr>
      <vt:lpstr>会社規模判断資料</vt:lpstr>
      <vt:lpstr>第2号 (助成対象事業者用)</vt:lpstr>
      <vt:lpstr>共通１－２(太陽光）</vt:lpstr>
      <vt:lpstr>共通１－２（風力)</vt:lpstr>
      <vt:lpstr>共通１－２（水力)</vt:lpstr>
      <vt:lpstr>共通１－２（地熱発電)</vt:lpstr>
      <vt:lpstr>共通１－２（ﾊﾞｲｵﾏｽ発電)</vt:lpstr>
      <vt:lpstr>共通１－４（環境価値）</vt:lpstr>
      <vt:lpstr>共通２_全体</vt:lpstr>
      <vt:lpstr>システム系統図（光）最新</vt:lpstr>
      <vt:lpstr>共通２_太陽光発電</vt:lpstr>
      <vt:lpstr>共通様式２_太陽光を除く発電設備</vt:lpstr>
      <vt:lpstr>第５号様式</vt:lpstr>
      <vt:lpstr>第６号様式</vt:lpstr>
      <vt:lpstr>第７号様式</vt:lpstr>
      <vt:lpstr>第８号様式</vt:lpstr>
      <vt:lpstr>第９号様式</vt:lpstr>
      <vt:lpstr>第14号様式</vt:lpstr>
      <vt:lpstr>第15号様式</vt:lpstr>
      <vt:lpstr>第17号様式</vt:lpstr>
      <vt:lpstr>参考様式１</vt:lpstr>
      <vt:lpstr>参考様式２</vt:lpstr>
      <vt:lpstr>'システム系統図（光）最新'!Print_Area</vt:lpstr>
      <vt:lpstr>会社規模判断資料!Print_Area</vt:lpstr>
      <vt:lpstr>記載要領!Print_Area</vt:lpstr>
      <vt:lpstr>'共通１－２（ﾊﾞｲｵﾏｽ発電)'!Print_Area</vt:lpstr>
      <vt:lpstr>'共通１－２（水力)'!Print_Area</vt:lpstr>
      <vt:lpstr>'共通１－２(太陽光）'!Print_Area</vt:lpstr>
      <vt:lpstr>'共通１－２（地熱発電)'!Print_Area</vt:lpstr>
      <vt:lpstr>'共通１－２（風力)'!Print_Area</vt:lpstr>
      <vt:lpstr>'共通１－４（環境価値）'!Print_Area</vt:lpstr>
      <vt:lpstr>共通２_全体!Print_Area</vt:lpstr>
      <vt:lpstr>共通２_太陽光発電!Print_Area</vt:lpstr>
      <vt:lpstr>共通様式２_太陽光を除く発電設備!Print_Area</vt:lpstr>
      <vt:lpstr>参考様式１!Print_Area</vt:lpstr>
      <vt:lpstr>参考様式２!Print_Area</vt:lpstr>
      <vt:lpstr>第14号様式!Print_Area</vt:lpstr>
      <vt:lpstr>第15号様式!Print_Area</vt:lpstr>
      <vt:lpstr>第17号様式!Print_Area</vt:lpstr>
      <vt:lpstr>'第2号 (助成対象事業者用)'!Print_Area</vt:lpstr>
      <vt:lpstr>第５号様式!Print_Area</vt:lpstr>
      <vt:lpstr>第６号様式!Print_Area</vt:lpstr>
      <vt:lpstr>第７号様式!Print_Area</vt:lpstr>
      <vt:lpstr>第８号様式!Print_Area</vt:lpstr>
      <vt:lpstr>第９号様式!Print_Area</vt:lpstr>
      <vt:lpstr>日本標準産業中分類!Print_Area</vt:lpstr>
      <vt:lpstr>日本標準産業中分類!Print_Titles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2024-04-12T02:02:09Z</dcterms:created>
  <dcterms:modified xsi:type="dcterms:W3CDTF">2024-05-21T02:16:34Z</dcterms:modified>
</cp:coreProperties>
</file>