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AB3F77FF-E659-4A2E-A2DA-3002D7504F34}" xr6:coauthVersionLast="47" xr6:coauthVersionMax="47" xr10:uidLastSave="{00000000-0000-0000-0000-000000000000}"/>
  <bookViews>
    <workbookView xWindow="28680" yWindow="-120" windowWidth="29040" windowHeight="15720" tabRatio="869" xr2:uid="{CE1D06D4-5622-4B36-A650-F0423C4A04BC}"/>
  </bookViews>
  <sheets>
    <sheet name="ﾁｪｯｸｼｰﾄ" sheetId="1" r:id="rId1"/>
    <sheet name="第一面" sheetId="2" r:id="rId2"/>
    <sheet name="第一面別紙" sheetId="14" r:id="rId3"/>
    <sheet name="第二面" sheetId="17" r:id="rId4"/>
    <sheet name="第二面別紙（2～20戸) " sheetId="20" r:id="rId5"/>
    <sheet name="第二面別紙（21戸以上）" sheetId="21" r:id="rId6"/>
    <sheet name="第三面" sheetId="10" r:id="rId7"/>
    <sheet name="第三面別紙" sheetId="7" r:id="rId8"/>
    <sheet name="交付要件確認書（建築主） " sheetId="11" r:id="rId9"/>
    <sheet name="交付要件確認書（リース等）" sheetId="12" r:id="rId10"/>
    <sheet name="代行誓約書" sheetId="13" r:id="rId11"/>
  </sheets>
  <definedNames>
    <definedName name="_xlnm.Print_Area" localSheetId="0">ﾁｪｯｸｼｰﾄ!$A$1:$CP$39</definedName>
    <definedName name="_xlnm.Print_Area" localSheetId="9">'交付要件確認書（リース等）'!$A$1:$AJ$54</definedName>
    <definedName name="_xlnm.Print_Area" localSheetId="8">'交付要件確認書（建築主） '!$A$1:$AJ$48</definedName>
    <definedName name="_xlnm.Print_Area" localSheetId="10">代行誓約書!$A$1:$AC$41</definedName>
    <definedName name="_xlnm.Print_Area" localSheetId="1">第一面!$A$1:$CO$62</definedName>
    <definedName name="_xlnm.Print_Area" localSheetId="2">第一面別紙!$B$1:$CO$36</definedName>
    <definedName name="_xlnm.Print_Area" localSheetId="6">第三面!$A$1:$T$30</definedName>
    <definedName name="_xlnm.Print_Area" localSheetId="7">第三面別紙!$A$1:$AC$26</definedName>
    <definedName name="_xlnm.Print_Area" localSheetId="3">第二面!$A$1:$T$66</definedName>
    <definedName name="_xlnm.Print_Area" localSheetId="4">'第二面別紙（2～20戸) '!$A$1:$T$151</definedName>
    <definedName name="_xlnm.Print_Area" localSheetId="5">'第二面別紙（21戸以上）'!$A$1:$T$211</definedName>
    <definedName name="Z_C1B41FD0_5F50_4D33_B8DF_56D3A4842130_.wvu.PrintArea" localSheetId="0" hidden="1">ﾁｪｯｸｼｰﾄ!#REF!</definedName>
    <definedName name="Z_C1B41FD0_5F50_4D33_B8DF_56D3A4842130_.wvu.PrintArea" localSheetId="1" hidden="1">第一面!$A$7:$CO$44</definedName>
    <definedName name="Z_C1B41FD0_5F50_4D33_B8DF_56D3A4842130_.wvu.PrintArea" localSheetId="2" hidden="1">第一面別紙!$A$7:$CO$35</definedName>
    <definedName name="くく" localSheetId="2">#REF!</definedName>
    <definedName name="くく" localSheetId="3">#REF!</definedName>
    <definedName name="くく" localSheetId="4">#REF!</definedName>
    <definedName name="くく" localSheetId="5">#REF!</definedName>
    <definedName name="くく">#REF!</definedName>
    <definedName name="実績報告" localSheetId="2">#REF!</definedName>
    <definedName name="実績報告" localSheetId="3">#REF!</definedName>
    <definedName name="実績報告" localSheetId="4">#REF!</definedName>
    <definedName name="実績報告" localSheetId="5">#REF!</definedName>
    <definedName name="実績報告">#REF!</definedName>
    <definedName name="設備" localSheetId="8">#REF!</definedName>
    <definedName name="設備" localSheetId="2">#REF!</definedName>
    <definedName name="設備" localSheetId="3">#REF!</definedName>
    <definedName name="設備" localSheetId="4">#REF!</definedName>
    <definedName name="設備" localSheetId="5">#REF!</definedName>
    <definedName name="設備">#REF!</definedName>
    <definedName name="大分類" localSheetId="0">#REF!</definedName>
    <definedName name="大分類" localSheetId="9">#REF!</definedName>
    <definedName name="大分類" localSheetId="8">#REF!</definedName>
    <definedName name="大分類" localSheetId="10">#REF!</definedName>
    <definedName name="大分類" localSheetId="1">#REF!</definedName>
    <definedName name="大分類" localSheetId="2">#REF!</definedName>
    <definedName name="大分類" localSheetId="6">#REF!</definedName>
    <definedName name="大分類" localSheetId="7">#REF!</definedName>
    <definedName name="大分類" localSheetId="3">#REF!</definedName>
    <definedName name="大分類" localSheetId="4">#REF!</definedName>
    <definedName name="大分類" localSheetId="5">#REF!</definedName>
    <definedName name="大分類">#REF!</definedName>
    <definedName name="別1その2" localSheetId="2">#REF!</definedName>
    <definedName name="別1その2" localSheetId="3">#REF!</definedName>
    <definedName name="別1その2" localSheetId="4">#REF!</definedName>
    <definedName name="別1その2" localSheetId="5">#REF!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 i="17" l="1"/>
  <c r="Q200" i="21"/>
  <c r="Q201" i="21"/>
  <c r="Q56" i="17"/>
  <c r="BI198" i="21"/>
  <c r="BI197" i="21"/>
  <c r="AP197" i="21"/>
  <c r="AP196" i="21"/>
  <c r="AP195" i="21"/>
  <c r="AP194" i="21"/>
  <c r="AR193" i="21" s="1"/>
  <c r="AQ193" i="21"/>
  <c r="Y193" i="21"/>
  <c r="BI196" i="21" s="1"/>
  <c r="X193" i="21"/>
  <c r="BI195" i="21" s="1"/>
  <c r="W193" i="21"/>
  <c r="BI194" i="21" s="1"/>
  <c r="BI192" i="21"/>
  <c r="BI191" i="21"/>
  <c r="AP191" i="21"/>
  <c r="AP190" i="21"/>
  <c r="AP189" i="21"/>
  <c r="AP188" i="21"/>
  <c r="AR187" i="21" s="1"/>
  <c r="AQ187" i="21"/>
  <c r="Y187" i="21"/>
  <c r="BI190" i="21" s="1"/>
  <c r="X187" i="21"/>
  <c r="BI189" i="21" s="1"/>
  <c r="W187" i="21"/>
  <c r="BI188" i="21" s="1"/>
  <c r="BI186" i="21"/>
  <c r="BI185" i="21"/>
  <c r="AP185" i="21"/>
  <c r="AP184" i="21"/>
  <c r="AP183" i="21"/>
  <c r="AP182" i="21"/>
  <c r="AQ181" i="21"/>
  <c r="Y181" i="21"/>
  <c r="BI184" i="21" s="1"/>
  <c r="X181" i="21"/>
  <c r="BI183" i="21" s="1"/>
  <c r="W181" i="21"/>
  <c r="BI182" i="21" s="1"/>
  <c r="BI180" i="21"/>
  <c r="BI179" i="21"/>
  <c r="AP179" i="21"/>
  <c r="AP178" i="21"/>
  <c r="AP177" i="21"/>
  <c r="AP176" i="21"/>
  <c r="AR175" i="21" s="1"/>
  <c r="AQ175" i="21"/>
  <c r="Y175" i="21"/>
  <c r="BI178" i="21" s="1"/>
  <c r="X175" i="21"/>
  <c r="BI177" i="21" s="1"/>
  <c r="W175" i="21"/>
  <c r="BI176" i="21" s="1"/>
  <c r="BI174" i="21"/>
  <c r="BI173" i="21"/>
  <c r="AP173" i="21"/>
  <c r="AP172" i="21"/>
  <c r="AP171" i="21"/>
  <c r="AP170" i="21"/>
  <c r="AQ169" i="21"/>
  <c r="Y169" i="21"/>
  <c r="BI172" i="21" s="1"/>
  <c r="X169" i="21"/>
  <c r="BI171" i="21" s="1"/>
  <c r="W169" i="21"/>
  <c r="BI170" i="21" s="1"/>
  <c r="BI168" i="21"/>
  <c r="BI167" i="21"/>
  <c r="AP167" i="21"/>
  <c r="AP166" i="21"/>
  <c r="AP165" i="21"/>
  <c r="AP164" i="21"/>
  <c r="AQ163" i="21"/>
  <c r="Y163" i="21"/>
  <c r="BI166" i="21" s="1"/>
  <c r="X163" i="21"/>
  <c r="BI165" i="21" s="1"/>
  <c r="W163" i="21"/>
  <c r="BI164" i="21" s="1"/>
  <c r="BI162" i="21"/>
  <c r="BI161" i="21"/>
  <c r="AP161" i="21"/>
  <c r="AP160" i="21"/>
  <c r="AP159" i="21"/>
  <c r="AP158" i="21"/>
  <c r="AQ157" i="21"/>
  <c r="Y157" i="21"/>
  <c r="BI160" i="21" s="1"/>
  <c r="X157" i="21"/>
  <c r="BI159" i="21" s="1"/>
  <c r="W157" i="21"/>
  <c r="BI158" i="21" s="1"/>
  <c r="BI156" i="21"/>
  <c r="BI155" i="21"/>
  <c r="AP155" i="21"/>
  <c r="AP154" i="21"/>
  <c r="AP153" i="21"/>
  <c r="AP152" i="21"/>
  <c r="AR151" i="21"/>
  <c r="AQ151" i="21"/>
  <c r="Y151" i="21"/>
  <c r="BI154" i="21" s="1"/>
  <c r="X151" i="21"/>
  <c r="BI153" i="21" s="1"/>
  <c r="W151" i="21"/>
  <c r="BI152" i="21" s="1"/>
  <c r="BK151" i="21" s="1"/>
  <c r="BI150" i="21"/>
  <c r="BI149" i="21"/>
  <c r="AP149" i="21"/>
  <c r="AP148" i="21"/>
  <c r="AP147" i="21"/>
  <c r="AP146" i="21"/>
  <c r="AR145" i="21" s="1"/>
  <c r="AQ145" i="21"/>
  <c r="Y145" i="21"/>
  <c r="BI148" i="21" s="1"/>
  <c r="X145" i="21"/>
  <c r="BI147" i="21" s="1"/>
  <c r="W145" i="21"/>
  <c r="BI146" i="21" s="1"/>
  <c r="BI144" i="21"/>
  <c r="BI143" i="21"/>
  <c r="AP143" i="21"/>
  <c r="AP142" i="21"/>
  <c r="AP141" i="21"/>
  <c r="AP140" i="21"/>
  <c r="AR139" i="21" s="1"/>
  <c r="AQ139" i="21"/>
  <c r="Y139" i="21"/>
  <c r="BI142" i="21" s="1"/>
  <c r="X139" i="21"/>
  <c r="BI141" i="21" s="1"/>
  <c r="W139" i="21"/>
  <c r="BI140" i="21" s="1"/>
  <c r="AO208" i="21"/>
  <c r="O209" i="21" s="1"/>
  <c r="BI138" i="21"/>
  <c r="BI137" i="21"/>
  <c r="AP137" i="21"/>
  <c r="AP136" i="21"/>
  <c r="AP135" i="21"/>
  <c r="AP134" i="21"/>
  <c r="AQ133" i="21"/>
  <c r="Y133" i="21"/>
  <c r="BI136" i="21" s="1"/>
  <c r="X133" i="21"/>
  <c r="BI135" i="21" s="1"/>
  <c r="W133" i="21"/>
  <c r="BI134" i="21" s="1"/>
  <c r="BI132" i="21"/>
  <c r="BI131" i="21"/>
  <c r="AP131" i="21"/>
  <c r="AP130" i="21"/>
  <c r="AP129" i="21"/>
  <c r="AP128" i="21"/>
  <c r="AR127" i="21" s="1"/>
  <c r="AQ127" i="21"/>
  <c r="Y127" i="21"/>
  <c r="BI130" i="21" s="1"/>
  <c r="X127" i="21"/>
  <c r="BI129" i="21" s="1"/>
  <c r="W127" i="21"/>
  <c r="BI128" i="21" s="1"/>
  <c r="BI126" i="21"/>
  <c r="BI125" i="21"/>
  <c r="AP125" i="21"/>
  <c r="AP124" i="21"/>
  <c r="AP123" i="21"/>
  <c r="AP122" i="21"/>
  <c r="AQ121" i="21"/>
  <c r="Y121" i="21"/>
  <c r="BI124" i="21" s="1"/>
  <c r="X121" i="21"/>
  <c r="BI123" i="21" s="1"/>
  <c r="W121" i="21"/>
  <c r="BI122" i="21" s="1"/>
  <c r="BI120" i="21"/>
  <c r="BI119" i="21"/>
  <c r="AP119" i="21"/>
  <c r="AP118" i="21"/>
  <c r="AP117" i="21"/>
  <c r="AP116" i="21"/>
  <c r="AR115" i="21"/>
  <c r="AQ115" i="21"/>
  <c r="Y115" i="21"/>
  <c r="BI118" i="21" s="1"/>
  <c r="X115" i="21"/>
  <c r="BI117" i="21" s="1"/>
  <c r="W115" i="21"/>
  <c r="BI116" i="21" s="1"/>
  <c r="BK115" i="21" s="1"/>
  <c r="BI114" i="21"/>
  <c r="BI113" i="21"/>
  <c r="AP113" i="21"/>
  <c r="BI112" i="21"/>
  <c r="AP112" i="21"/>
  <c r="AP111" i="21"/>
  <c r="AP110" i="21"/>
  <c r="AQ109" i="21"/>
  <c r="Y109" i="21"/>
  <c r="X109" i="21"/>
  <c r="BI111" i="21" s="1"/>
  <c r="W109" i="21"/>
  <c r="BI110" i="21" s="1"/>
  <c r="BI108" i="21"/>
  <c r="BI107" i="21"/>
  <c r="AP107" i="21"/>
  <c r="AP106" i="21"/>
  <c r="AP105" i="21"/>
  <c r="AP104" i="21"/>
  <c r="AR103" i="21"/>
  <c r="AQ103" i="21"/>
  <c r="Y103" i="21"/>
  <c r="BI106" i="21" s="1"/>
  <c r="X103" i="21"/>
  <c r="BI105" i="21" s="1"/>
  <c r="W103" i="21"/>
  <c r="BI104" i="21" s="1"/>
  <c r="BK103" i="21" s="1"/>
  <c r="BI102" i="21"/>
  <c r="BI101" i="21"/>
  <c r="AP101" i="21"/>
  <c r="BI100" i="21"/>
  <c r="AP100" i="21"/>
  <c r="AP99" i="21"/>
  <c r="AP98" i="21"/>
  <c r="AQ97" i="21"/>
  <c r="Y97" i="21"/>
  <c r="X97" i="21"/>
  <c r="BI99" i="21" s="1"/>
  <c r="W97" i="21"/>
  <c r="BI98" i="21" s="1"/>
  <c r="BI96" i="21"/>
  <c r="BI95" i="21"/>
  <c r="AP95" i="21"/>
  <c r="AP94" i="21"/>
  <c r="AP93" i="21"/>
  <c r="AP92" i="21"/>
  <c r="AR91" i="21"/>
  <c r="AQ91" i="21"/>
  <c r="Y91" i="21"/>
  <c r="BI94" i="21" s="1"/>
  <c r="X91" i="21"/>
  <c r="BI93" i="21" s="1"/>
  <c r="W91" i="21"/>
  <c r="BI92" i="21" s="1"/>
  <c r="BK91" i="21" s="1"/>
  <c r="BI90" i="21"/>
  <c r="BI89" i="21"/>
  <c r="AP89" i="21"/>
  <c r="BI88" i="21"/>
  <c r="AP88" i="21"/>
  <c r="AP87" i="21"/>
  <c r="AP86" i="21"/>
  <c r="AQ85" i="21"/>
  <c r="Y85" i="21"/>
  <c r="X85" i="21"/>
  <c r="BI87" i="21" s="1"/>
  <c r="W85" i="21"/>
  <c r="BI86" i="21" s="1"/>
  <c r="BI84" i="21"/>
  <c r="BI83" i="21"/>
  <c r="AP83" i="21"/>
  <c r="AP82" i="21"/>
  <c r="AP81" i="21"/>
  <c r="AP80" i="21"/>
  <c r="AR79" i="21"/>
  <c r="AQ79" i="21"/>
  <c r="Y79" i="21"/>
  <c r="BI82" i="21" s="1"/>
  <c r="X79" i="21"/>
  <c r="BI81" i="21" s="1"/>
  <c r="W79" i="21"/>
  <c r="BI80" i="21" s="1"/>
  <c r="BK79" i="21" s="1"/>
  <c r="BI78" i="21"/>
  <c r="BI77" i="21"/>
  <c r="AP77" i="21"/>
  <c r="BI76" i="21"/>
  <c r="AP76" i="21"/>
  <c r="AP75" i="21"/>
  <c r="AP74" i="21"/>
  <c r="AQ73" i="21"/>
  <c r="Y73" i="21"/>
  <c r="X73" i="21"/>
  <c r="BI75" i="21" s="1"/>
  <c r="W73" i="21"/>
  <c r="BI74" i="21" s="1"/>
  <c r="BI72" i="21"/>
  <c r="BI71" i="21"/>
  <c r="AP71" i="21"/>
  <c r="AP70" i="21"/>
  <c r="AP69" i="21"/>
  <c r="AP68" i="21"/>
  <c r="AR67" i="21"/>
  <c r="AQ67" i="21"/>
  <c r="Y67" i="21"/>
  <c r="BI70" i="21" s="1"/>
  <c r="X67" i="21"/>
  <c r="BI69" i="21" s="1"/>
  <c r="W67" i="21"/>
  <c r="BI68" i="21" s="1"/>
  <c r="BK67" i="21" s="1"/>
  <c r="BI66" i="21"/>
  <c r="BI65" i="21"/>
  <c r="AP65" i="21"/>
  <c r="BI64" i="21"/>
  <c r="AP64" i="21"/>
  <c r="AP63" i="21"/>
  <c r="AP62" i="21"/>
  <c r="AQ61" i="21"/>
  <c r="Y61" i="21"/>
  <c r="X61" i="21"/>
  <c r="BI63" i="21" s="1"/>
  <c r="W61" i="21"/>
  <c r="BI62" i="21" s="1"/>
  <c r="BI60" i="21"/>
  <c r="BI59" i="21"/>
  <c r="AP59" i="21"/>
  <c r="AP58" i="21"/>
  <c r="AP57" i="21"/>
  <c r="AP56" i="21"/>
  <c r="AR55" i="21"/>
  <c r="AQ55" i="21"/>
  <c r="Y55" i="21"/>
  <c r="BI58" i="21" s="1"/>
  <c r="X55" i="21"/>
  <c r="BI57" i="21" s="1"/>
  <c r="W55" i="21"/>
  <c r="BI56" i="21" s="1"/>
  <c r="BK55" i="21" s="1"/>
  <c r="BI54" i="21"/>
  <c r="BI53" i="21"/>
  <c r="AP53" i="21"/>
  <c r="BI52" i="21"/>
  <c r="AP52" i="21"/>
  <c r="AP51" i="21"/>
  <c r="AP50" i="21"/>
  <c r="AQ49" i="21"/>
  <c r="Y49" i="21"/>
  <c r="X49" i="21"/>
  <c r="BI51" i="21" s="1"/>
  <c r="W49" i="21"/>
  <c r="BI50" i="21" s="1"/>
  <c r="BI48" i="21"/>
  <c r="BI47" i="21"/>
  <c r="AP47" i="21"/>
  <c r="AP46" i="21"/>
  <c r="AP45" i="21"/>
  <c r="AP44" i="21"/>
  <c r="AR43" i="21"/>
  <c r="AQ43" i="21"/>
  <c r="Y43" i="21"/>
  <c r="BI46" i="21" s="1"/>
  <c r="X43" i="21"/>
  <c r="BI45" i="21" s="1"/>
  <c r="W43" i="21"/>
  <c r="BI44" i="21" s="1"/>
  <c r="BK43" i="21" s="1"/>
  <c r="BI42" i="21"/>
  <c r="BI41" i="21"/>
  <c r="AP41" i="21"/>
  <c r="BI40" i="21"/>
  <c r="AP40" i="21"/>
  <c r="AP39" i="21"/>
  <c r="AP38" i="21"/>
  <c r="AQ37" i="21"/>
  <c r="Y37" i="21"/>
  <c r="X37" i="21"/>
  <c r="BI39" i="21" s="1"/>
  <c r="W37" i="21"/>
  <c r="BI38" i="21" s="1"/>
  <c r="BI36" i="21"/>
  <c r="BI35" i="21"/>
  <c r="AP35" i="21"/>
  <c r="AP34" i="21"/>
  <c r="AP33" i="21"/>
  <c r="AP32" i="21"/>
  <c r="AR31" i="21"/>
  <c r="AQ31" i="21"/>
  <c r="Y31" i="21"/>
  <c r="BI34" i="21" s="1"/>
  <c r="X31" i="21"/>
  <c r="BI33" i="21" s="1"/>
  <c r="W31" i="21"/>
  <c r="BI32" i="21" s="1"/>
  <c r="BK31" i="21" s="1"/>
  <c r="BI30" i="21"/>
  <c r="BI29" i="21"/>
  <c r="AP29" i="21"/>
  <c r="BI28" i="21"/>
  <c r="AP28" i="21"/>
  <c r="AP27" i="21"/>
  <c r="AP26" i="21"/>
  <c r="AQ25" i="21"/>
  <c r="Y25" i="21"/>
  <c r="X25" i="21"/>
  <c r="BI27" i="21" s="1"/>
  <c r="W25" i="21"/>
  <c r="BI26" i="21" s="1"/>
  <c r="BI24" i="21"/>
  <c r="BI23" i="21"/>
  <c r="AP23" i="21"/>
  <c r="AP22" i="21"/>
  <c r="AP21" i="21"/>
  <c r="AP20" i="21"/>
  <c r="AQ19" i="21"/>
  <c r="Y19" i="21"/>
  <c r="BI22" i="21" s="1"/>
  <c r="X19" i="21"/>
  <c r="BI21" i="21" s="1"/>
  <c r="W19" i="21"/>
  <c r="BI20" i="21" s="1"/>
  <c r="F3" i="21" a="1"/>
  <c r="F3" i="21" s="1"/>
  <c r="BI138" i="20"/>
  <c r="BI137" i="20"/>
  <c r="AP137" i="20"/>
  <c r="AP136" i="20"/>
  <c r="AP135" i="20"/>
  <c r="AP134" i="20"/>
  <c r="AQ133" i="20"/>
  <c r="Y133" i="20"/>
  <c r="BI136" i="20" s="1"/>
  <c r="X133" i="20"/>
  <c r="BI135" i="20" s="1"/>
  <c r="W133" i="20"/>
  <c r="BI134" i="20" s="1"/>
  <c r="BI132" i="20"/>
  <c r="BI131" i="20"/>
  <c r="AP131" i="20"/>
  <c r="AP130" i="20"/>
  <c r="AP129" i="20"/>
  <c r="AP128" i="20"/>
  <c r="AQ127" i="20"/>
  <c r="Y127" i="20"/>
  <c r="BI130" i="20" s="1"/>
  <c r="X127" i="20"/>
  <c r="BI129" i="20" s="1"/>
  <c r="W127" i="20"/>
  <c r="BI128" i="20" s="1"/>
  <c r="BI126" i="20"/>
  <c r="BI125" i="20"/>
  <c r="AP125" i="20"/>
  <c r="AP124" i="20"/>
  <c r="AP123" i="20"/>
  <c r="AP122" i="20"/>
  <c r="AQ121" i="20"/>
  <c r="Y121" i="20"/>
  <c r="BI124" i="20" s="1"/>
  <c r="X121" i="20"/>
  <c r="BI123" i="20" s="1"/>
  <c r="W121" i="20"/>
  <c r="BI122" i="20" s="1"/>
  <c r="BI120" i="20"/>
  <c r="BI119" i="20"/>
  <c r="AP119" i="20"/>
  <c r="AP118" i="20"/>
  <c r="AP117" i="20"/>
  <c r="AP116" i="20"/>
  <c r="AQ115" i="20"/>
  <c r="Y115" i="20"/>
  <c r="BI118" i="20" s="1"/>
  <c r="X115" i="20"/>
  <c r="BI117" i="20" s="1"/>
  <c r="W115" i="20"/>
  <c r="BI116" i="20" s="1"/>
  <c r="BI114" i="20"/>
  <c r="BI113" i="20"/>
  <c r="AP113" i="20"/>
  <c r="AP112" i="20"/>
  <c r="AP111" i="20"/>
  <c r="AP110" i="20"/>
  <c r="AQ109" i="20"/>
  <c r="Y109" i="20"/>
  <c r="BI112" i="20" s="1"/>
  <c r="X109" i="20"/>
  <c r="BI111" i="20" s="1"/>
  <c r="W109" i="20"/>
  <c r="BI110" i="20" s="1"/>
  <c r="BI108" i="20"/>
  <c r="BI107" i="20"/>
  <c r="AP107" i="20"/>
  <c r="AP106" i="20"/>
  <c r="AP105" i="20"/>
  <c r="AP104" i="20"/>
  <c r="AQ103" i="20"/>
  <c r="Y103" i="20"/>
  <c r="BI106" i="20" s="1"/>
  <c r="X103" i="20"/>
  <c r="BI105" i="20" s="1"/>
  <c r="W103" i="20"/>
  <c r="BI104" i="20" s="1"/>
  <c r="BI102" i="20"/>
  <c r="BI101" i="20"/>
  <c r="AP101" i="20"/>
  <c r="AP100" i="20"/>
  <c r="AP99" i="20"/>
  <c r="AP98" i="20"/>
  <c r="AQ97" i="20"/>
  <c r="Y97" i="20"/>
  <c r="BI100" i="20" s="1"/>
  <c r="X97" i="20"/>
  <c r="BI99" i="20" s="1"/>
  <c r="W97" i="20"/>
  <c r="BI98" i="20" s="1"/>
  <c r="BI96" i="20"/>
  <c r="BI95" i="20"/>
  <c r="AP95" i="20"/>
  <c r="AP94" i="20"/>
  <c r="AP93" i="20"/>
  <c r="AP92" i="20"/>
  <c r="AQ91" i="20"/>
  <c r="Y91" i="20"/>
  <c r="BI94" i="20" s="1"/>
  <c r="X91" i="20"/>
  <c r="BI93" i="20" s="1"/>
  <c r="W91" i="20"/>
  <c r="BI92" i="20" s="1"/>
  <c r="BI90" i="20"/>
  <c r="BI89" i="20"/>
  <c r="AP89" i="20"/>
  <c r="AP88" i="20"/>
  <c r="AP87" i="20"/>
  <c r="AP86" i="20"/>
  <c r="AQ85" i="20"/>
  <c r="Y85" i="20"/>
  <c r="BI88" i="20" s="1"/>
  <c r="X85" i="20"/>
  <c r="BI87" i="20" s="1"/>
  <c r="W85" i="20"/>
  <c r="BI86" i="20" s="1"/>
  <c r="BI84" i="20"/>
  <c r="BI83" i="20"/>
  <c r="AP83" i="20"/>
  <c r="AP82" i="20"/>
  <c r="AP81" i="20"/>
  <c r="AP80" i="20"/>
  <c r="AQ79" i="20"/>
  <c r="Y79" i="20"/>
  <c r="BI82" i="20" s="1"/>
  <c r="X79" i="20"/>
  <c r="BI81" i="20" s="1"/>
  <c r="W79" i="20"/>
  <c r="BI80" i="20" s="1"/>
  <c r="BI78" i="20"/>
  <c r="BI77" i="20"/>
  <c r="AP77" i="20"/>
  <c r="AP76" i="20"/>
  <c r="AP75" i="20"/>
  <c r="AP74" i="20"/>
  <c r="AQ73" i="20"/>
  <c r="Y73" i="20"/>
  <c r="BI76" i="20" s="1"/>
  <c r="X73" i="20"/>
  <c r="BI75" i="20" s="1"/>
  <c r="W73" i="20"/>
  <c r="BI74" i="20" s="1"/>
  <c r="BI72" i="20"/>
  <c r="BI71" i="20"/>
  <c r="AP71" i="20"/>
  <c r="AP70" i="20"/>
  <c r="AP69" i="20"/>
  <c r="AP68" i="20"/>
  <c r="AQ67" i="20"/>
  <c r="Y67" i="20"/>
  <c r="BI70" i="20" s="1"/>
  <c r="X67" i="20"/>
  <c r="BI69" i="20" s="1"/>
  <c r="W67" i="20"/>
  <c r="BI68" i="20" s="1"/>
  <c r="BI66" i="20"/>
  <c r="BI65" i="20"/>
  <c r="AP65" i="20"/>
  <c r="AP64" i="20"/>
  <c r="AP63" i="20"/>
  <c r="AP62" i="20"/>
  <c r="AQ61" i="20"/>
  <c r="Y61" i="20"/>
  <c r="BI64" i="20" s="1"/>
  <c r="X61" i="20"/>
  <c r="BI63" i="20" s="1"/>
  <c r="W61" i="20"/>
  <c r="BI62" i="20" s="1"/>
  <c r="BI60" i="20"/>
  <c r="BI59" i="20"/>
  <c r="AP59" i="20"/>
  <c r="AP58" i="20"/>
  <c r="AP57" i="20"/>
  <c r="AP56" i="20"/>
  <c r="AQ55" i="20"/>
  <c r="Y55" i="20"/>
  <c r="BI58" i="20" s="1"/>
  <c r="X55" i="20"/>
  <c r="BI57" i="20" s="1"/>
  <c r="W55" i="20"/>
  <c r="BI56" i="20" s="1"/>
  <c r="BI54" i="20"/>
  <c r="BI53" i="20"/>
  <c r="AP53" i="20"/>
  <c r="AP52" i="20"/>
  <c r="AP51" i="20"/>
  <c r="AP50" i="20"/>
  <c r="AQ49" i="20"/>
  <c r="Y49" i="20"/>
  <c r="BI52" i="20" s="1"/>
  <c r="X49" i="20"/>
  <c r="BI51" i="20" s="1"/>
  <c r="W49" i="20"/>
  <c r="BI50" i="20" s="1"/>
  <c r="BI48" i="20"/>
  <c r="BI47" i="20"/>
  <c r="AP47" i="20"/>
  <c r="AP46" i="20"/>
  <c r="AP45" i="20"/>
  <c r="AP44" i="20"/>
  <c r="AQ43" i="20"/>
  <c r="Y43" i="20"/>
  <c r="BI46" i="20" s="1"/>
  <c r="X43" i="20"/>
  <c r="BI45" i="20" s="1"/>
  <c r="W43" i="20"/>
  <c r="BI44" i="20" s="1"/>
  <c r="BI42" i="20"/>
  <c r="BI41" i="20"/>
  <c r="AP41" i="20"/>
  <c r="AP40" i="20"/>
  <c r="AP39" i="20"/>
  <c r="AP38" i="20"/>
  <c r="AQ37" i="20"/>
  <c r="Y37" i="20"/>
  <c r="BI40" i="20" s="1"/>
  <c r="X37" i="20"/>
  <c r="BI39" i="20" s="1"/>
  <c r="W37" i="20"/>
  <c r="BI38" i="20" s="1"/>
  <c r="BI36" i="20"/>
  <c r="BI35" i="20"/>
  <c r="AP35" i="20"/>
  <c r="AP34" i="20"/>
  <c r="AP33" i="20"/>
  <c r="AP32" i="20"/>
  <c r="AQ31" i="20"/>
  <c r="Y31" i="20"/>
  <c r="BI34" i="20" s="1"/>
  <c r="X31" i="20"/>
  <c r="BI33" i="20" s="1"/>
  <c r="W31" i="20"/>
  <c r="BI32" i="20" s="1"/>
  <c r="BI30" i="20"/>
  <c r="BI29" i="20"/>
  <c r="AP29" i="20"/>
  <c r="AP28" i="20"/>
  <c r="AP27" i="20"/>
  <c r="AP26" i="20"/>
  <c r="AQ25" i="20"/>
  <c r="Y25" i="20"/>
  <c r="BI28" i="20" s="1"/>
  <c r="X25" i="20"/>
  <c r="BI27" i="20" s="1"/>
  <c r="W25" i="20"/>
  <c r="BI26" i="20" s="1"/>
  <c r="AP23" i="20"/>
  <c r="AP22" i="20"/>
  <c r="AP21" i="20"/>
  <c r="AP20" i="20"/>
  <c r="BI24" i="20"/>
  <c r="BI23" i="20"/>
  <c r="AQ19" i="20"/>
  <c r="Y19" i="20"/>
  <c r="BI22" i="20" s="1"/>
  <c r="X19" i="20"/>
  <c r="BI21" i="20" s="1"/>
  <c r="W19" i="20"/>
  <c r="BI20" i="20" s="1"/>
  <c r="Q141" i="20"/>
  <c r="AO148" i="20" s="1"/>
  <c r="O149" i="20" s="1"/>
  <c r="Q140" i="20"/>
  <c r="F3" i="20" a="1"/>
  <c r="F3" i="20" s="1"/>
  <c r="Y48" i="17"/>
  <c r="X48" i="17"/>
  <c r="BI50" i="17" s="1"/>
  <c r="W48" i="17"/>
  <c r="BI49" i="17" s="1"/>
  <c r="AR19" i="21" l="1"/>
  <c r="BK127" i="21"/>
  <c r="AR163" i="21"/>
  <c r="AR169" i="21"/>
  <c r="BK175" i="21"/>
  <c r="BK193" i="21"/>
  <c r="BK187" i="21"/>
  <c r="BK181" i="21"/>
  <c r="AR181" i="21"/>
  <c r="BK169" i="21"/>
  <c r="BK163" i="21"/>
  <c r="BK157" i="21"/>
  <c r="AR157" i="21"/>
  <c r="BK145" i="21"/>
  <c r="BK139" i="21"/>
  <c r="BK19" i="21"/>
  <c r="AR25" i="21"/>
  <c r="AR37" i="21"/>
  <c r="AR49" i="21"/>
  <c r="AR61" i="21"/>
  <c r="AR73" i="21"/>
  <c r="AR85" i="21"/>
  <c r="AR97" i="21"/>
  <c r="AR109" i="21"/>
  <c r="AR121" i="21"/>
  <c r="AR133" i="21"/>
  <c r="BK25" i="21"/>
  <c r="BK37" i="21"/>
  <c r="BK49" i="21"/>
  <c r="BK61" i="21"/>
  <c r="BK73" i="21"/>
  <c r="BK85" i="21"/>
  <c r="BK97" i="21"/>
  <c r="BK109" i="21"/>
  <c r="BK121" i="21"/>
  <c r="BK133" i="21"/>
  <c r="AR115" i="20"/>
  <c r="BK127" i="20"/>
  <c r="AR127" i="20"/>
  <c r="AR133" i="20"/>
  <c r="BK31" i="20"/>
  <c r="BK43" i="20"/>
  <c r="AR43" i="20"/>
  <c r="BK79" i="20"/>
  <c r="BK91" i="20"/>
  <c r="AR91" i="20"/>
  <c r="AR31" i="20"/>
  <c r="AR37" i="20"/>
  <c r="AR67" i="20"/>
  <c r="AR79" i="20"/>
  <c r="AR85" i="20"/>
  <c r="BK49" i="20"/>
  <c r="BK61" i="20"/>
  <c r="BK97" i="20"/>
  <c r="BK109" i="20"/>
  <c r="BK25" i="20"/>
  <c r="BK37" i="20"/>
  <c r="BK55" i="20"/>
  <c r="AR55" i="20"/>
  <c r="AR61" i="20"/>
  <c r="BK67" i="20"/>
  <c r="BK73" i="20"/>
  <c r="BK85" i="20"/>
  <c r="BK103" i="20"/>
  <c r="AR103" i="20"/>
  <c r="AR109" i="20"/>
  <c r="BK115" i="20"/>
  <c r="BK121" i="20"/>
  <c r="BK133" i="20"/>
  <c r="AR25" i="20"/>
  <c r="AR49" i="20"/>
  <c r="AR73" i="20"/>
  <c r="AR97" i="20"/>
  <c r="AR121" i="20"/>
  <c r="AR19" i="20"/>
  <c r="BK19" i="20"/>
  <c r="AE10" i="10"/>
  <c r="L17" i="10" s="1"/>
  <c r="AF21" i="7"/>
  <c r="W21" i="7" s="1"/>
  <c r="AF20" i="7"/>
  <c r="W20" i="7" s="1"/>
  <c r="AF19" i="7"/>
  <c r="W19" i="7" s="1"/>
  <c r="AF18" i="7"/>
  <c r="W18" i="7" s="1"/>
  <c r="AF17" i="7"/>
  <c r="W17" i="7" s="1"/>
  <c r="AF16" i="7"/>
  <c r="W16" i="7" s="1"/>
  <c r="AF15" i="7"/>
  <c r="W15" i="7" s="1"/>
  <c r="AF14" i="7"/>
  <c r="W14" i="7" s="1"/>
  <c r="AF13" i="7"/>
  <c r="W13" i="7" s="1"/>
  <c r="AF12" i="7"/>
  <c r="W12" i="7" s="1"/>
  <c r="F3" i="10" a="1"/>
  <c r="F3" i="10" s="1"/>
  <c r="AP200" i="21" l="1"/>
  <c r="O207" i="21" s="1"/>
  <c r="BJ200" i="21"/>
  <c r="O208" i="21" s="1"/>
  <c r="BJ140" i="20"/>
  <c r="O148" i="20" s="1"/>
  <c r="W22" i="7"/>
  <c r="T25" i="7" s="1"/>
  <c r="AP140" i="20"/>
  <c r="O147" i="20" s="1"/>
  <c r="AA210" i="21" l="1"/>
  <c r="O210" i="21" s="1"/>
  <c r="AA150" i="20"/>
  <c r="O150" i="20" s="1"/>
  <c r="M12" i="17"/>
  <c r="K31" i="17"/>
  <c r="M31" i="17" s="1"/>
  <c r="K32" i="17"/>
  <c r="M32" i="17" s="1"/>
  <c r="K30" i="17"/>
  <c r="M30" i="17" s="1"/>
  <c r="B34" i="17"/>
  <c r="Q55" i="17"/>
  <c r="X34" i="17" l="1"/>
  <c r="O34" i="17" s="1"/>
  <c r="R5" i="17" s="1"/>
  <c r="AP63" i="17"/>
  <c r="O64" i="17" s="1"/>
  <c r="BI53" i="17"/>
  <c r="AP52" i="17"/>
  <c r="BI52" i="17"/>
  <c r="AP51" i="17"/>
  <c r="AP50" i="17"/>
  <c r="AP49" i="17"/>
  <c r="AQ48" i="17"/>
  <c r="BI51" i="17"/>
  <c r="BO47" i="17"/>
  <c r="F3" i="17" a="1"/>
  <c r="F3" i="17" s="1"/>
  <c r="AR48" i="17" l="1"/>
  <c r="AN55" i="17" s="1"/>
  <c r="O62" i="17" s="1"/>
  <c r="BK48" i="17"/>
  <c r="BF56" i="17" s="1"/>
  <c r="O63" i="17" s="1"/>
  <c r="AB65" i="17" l="1"/>
  <c r="O65" i="17" s="1"/>
  <c r="H6" i="13" l="1" a="1"/>
  <c r="H6" i="13" s="1"/>
  <c r="F3" i="7" a="1"/>
  <c r="F3" i="7" s="1"/>
  <c r="V7" i="14" a="1"/>
  <c r="V7" i="14" s="1"/>
  <c r="R27" i="10" l="1"/>
  <c r="H27" i="10"/>
  <c r="AC25" i="10" s="1"/>
  <c r="AC26" i="10" l="1"/>
  <c r="L29" i="10" l="1"/>
</calcChain>
</file>

<file path=xl/sharedStrings.xml><?xml version="1.0" encoding="utf-8"?>
<sst xmlns="http://schemas.openxmlformats.org/spreadsheetml/2006/main" count="2774" uniqueCount="427">
  <si>
    <t>交付申請書　提出書類チェックリスト</t>
    <rPh sb="0" eb="2">
      <t>コウフ</t>
    </rPh>
    <rPh sb="2" eb="5">
      <t>シンセイショ</t>
    </rPh>
    <rPh sb="6" eb="8">
      <t>テイシュツ</t>
    </rPh>
    <rPh sb="8" eb="10">
      <t>ショルイ</t>
    </rPh>
    <phoneticPr fontId="3"/>
  </si>
  <si>
    <t>申請者名</t>
    <rPh sb="0" eb="3">
      <t>シンセイシャ</t>
    </rPh>
    <rPh sb="3" eb="4">
      <t>メイ</t>
    </rPh>
    <phoneticPr fontId="3"/>
  </si>
  <si>
    <t>◆提出書類にある　必須：提出必須　　該当者のみ：該当する申請者のみ提出が必要</t>
    <rPh sb="1" eb="3">
      <t>テイシュツ</t>
    </rPh>
    <rPh sb="3" eb="5">
      <t>ショルイ</t>
    </rPh>
    <rPh sb="9" eb="11">
      <t>ヒッス</t>
    </rPh>
    <rPh sb="12" eb="14">
      <t>テイシュツ</t>
    </rPh>
    <rPh sb="14" eb="16">
      <t>ヒッス</t>
    </rPh>
    <rPh sb="18" eb="20">
      <t>ガイトウ</t>
    </rPh>
    <rPh sb="20" eb="21">
      <t>シャ</t>
    </rPh>
    <rPh sb="24" eb="26">
      <t>ガイトウ</t>
    </rPh>
    <rPh sb="28" eb="31">
      <t>シンセイシャ</t>
    </rPh>
    <rPh sb="33" eb="35">
      <t>テイシュツ</t>
    </rPh>
    <rPh sb="36" eb="38">
      <t>ヒツヨウ</t>
    </rPh>
    <phoneticPr fontId="3"/>
  </si>
  <si>
    <t>No</t>
    <phoneticPr fontId="3"/>
  </si>
  <si>
    <t>様　式</t>
    <rPh sb="0" eb="1">
      <t>サマ</t>
    </rPh>
    <rPh sb="2" eb="3">
      <t>シキ</t>
    </rPh>
    <phoneticPr fontId="3"/>
  </si>
  <si>
    <t>書　類　名</t>
    <rPh sb="0" eb="1">
      <t>ショ</t>
    </rPh>
    <rPh sb="2" eb="3">
      <t>タグイ</t>
    </rPh>
    <rPh sb="4" eb="5">
      <t>メイ</t>
    </rPh>
    <phoneticPr fontId="3"/>
  </si>
  <si>
    <t>提　出　形　態</t>
    <rPh sb="0" eb="1">
      <t>テイ</t>
    </rPh>
    <rPh sb="2" eb="3">
      <t>デ</t>
    </rPh>
    <rPh sb="4" eb="5">
      <t>カタチ</t>
    </rPh>
    <rPh sb="6" eb="7">
      <t>タイ</t>
    </rPh>
    <phoneticPr fontId="3"/>
  </si>
  <si>
    <t>提出書類</t>
    <rPh sb="0" eb="2">
      <t>テイシュツ</t>
    </rPh>
    <rPh sb="2" eb="4">
      <t>ショルイ</t>
    </rPh>
    <phoneticPr fontId="3"/>
  </si>
  <si>
    <t>送付書類
チェック欄</t>
    <rPh sb="0" eb="2">
      <t>ソウフ</t>
    </rPh>
    <rPh sb="2" eb="4">
      <t>ショルイ</t>
    </rPh>
    <rPh sb="9" eb="10">
      <t>ラン</t>
    </rPh>
    <phoneticPr fontId="3"/>
  </si>
  <si>
    <t>1</t>
    <phoneticPr fontId="3"/>
  </si>
  <si>
    <t>本紙</t>
    <rPh sb="0" eb="2">
      <t>ホンシ</t>
    </rPh>
    <phoneticPr fontId="3"/>
  </si>
  <si>
    <t>提出書類チェックリスト</t>
    <rPh sb="0" eb="2">
      <t>テイシュツ</t>
    </rPh>
    <rPh sb="2" eb="4">
      <t>ショルイ</t>
    </rPh>
    <phoneticPr fontId="3"/>
  </si>
  <si>
    <t>原本</t>
    <rPh sb="0" eb="2">
      <t>ゲンポン</t>
    </rPh>
    <phoneticPr fontId="3"/>
  </si>
  <si>
    <t>必須</t>
  </si>
  <si>
    <t>2</t>
  </si>
  <si>
    <t>第1号様式</t>
    <rPh sb="0" eb="1">
      <t>ダイ</t>
    </rPh>
    <rPh sb="2" eb="3">
      <t>ゴウ</t>
    </rPh>
    <rPh sb="3" eb="5">
      <t>ヨウシキ</t>
    </rPh>
    <phoneticPr fontId="3"/>
  </si>
  <si>
    <t>3</t>
    <phoneticPr fontId="3"/>
  </si>
  <si>
    <t>別紙</t>
    <rPh sb="0" eb="2">
      <t>ベッシ</t>
    </rPh>
    <phoneticPr fontId="3"/>
  </si>
  <si>
    <t>該当者
のみ</t>
    <rPh sb="0" eb="3">
      <t>ガイトウシャ</t>
    </rPh>
    <phoneticPr fontId="6"/>
  </si>
  <si>
    <t>自由</t>
    <rPh sb="0" eb="2">
      <t>ジユウ</t>
    </rPh>
    <phoneticPr fontId="3"/>
  </si>
  <si>
    <t>※2</t>
    <phoneticPr fontId="3"/>
  </si>
  <si>
    <t>5</t>
    <phoneticPr fontId="3"/>
  </si>
  <si>
    <t>工事請負契約書の写し</t>
    <rPh sb="0" eb="2">
      <t>コウジ</t>
    </rPh>
    <rPh sb="2" eb="4">
      <t>ウケオイ</t>
    </rPh>
    <rPh sb="4" eb="7">
      <t>ケイヤクショ</t>
    </rPh>
    <rPh sb="8" eb="9">
      <t>ウツ</t>
    </rPh>
    <phoneticPr fontId="5"/>
  </si>
  <si>
    <t>※3</t>
    <phoneticPr fontId="3"/>
  </si>
  <si>
    <t>コピー</t>
    <phoneticPr fontId="3"/>
  </si>
  <si>
    <t>事業計画書の写し(請負契約を締結しない場合)</t>
    <phoneticPr fontId="3"/>
  </si>
  <si>
    <t>電子契約締結証明書等の写し</t>
    <rPh sb="0" eb="4">
      <t>デンシケイヤク</t>
    </rPh>
    <rPh sb="4" eb="9">
      <t>テイケツショウメイショ</t>
    </rPh>
    <rPh sb="9" eb="10">
      <t>ナド</t>
    </rPh>
    <rPh sb="11" eb="12">
      <t>ウツ</t>
    </rPh>
    <phoneticPr fontId="5"/>
  </si>
  <si>
    <t>※4</t>
    <phoneticPr fontId="3"/>
  </si>
  <si>
    <t>6</t>
    <phoneticPr fontId="3"/>
  </si>
  <si>
    <t>※5</t>
    <phoneticPr fontId="3"/>
  </si>
  <si>
    <t>コピー
（有効期限内のもの）</t>
    <phoneticPr fontId="3"/>
  </si>
  <si>
    <t>【法人】実在証明書類
（建築主及びリース等事業者）</t>
    <rPh sb="1" eb="3">
      <t>ホウジン</t>
    </rPh>
    <rPh sb="12" eb="14">
      <t>ケンチク</t>
    </rPh>
    <rPh sb="14" eb="15">
      <t>ヌシ</t>
    </rPh>
    <rPh sb="15" eb="16">
      <t>オヨ</t>
    </rPh>
    <rPh sb="20" eb="21">
      <t>ナド</t>
    </rPh>
    <rPh sb="21" eb="23">
      <t>ジギョウ</t>
    </rPh>
    <rPh sb="23" eb="24">
      <t>シャ</t>
    </rPh>
    <phoneticPr fontId="6"/>
  </si>
  <si>
    <t>コピー
（3か月以内に発行されたものであること）</t>
    <phoneticPr fontId="3"/>
  </si>
  <si>
    <t>7</t>
    <phoneticPr fontId="3"/>
  </si>
  <si>
    <t>その他公社が必要と認める書類</t>
    <rPh sb="2" eb="3">
      <t>タ</t>
    </rPh>
    <rPh sb="3" eb="5">
      <t>コウシャ</t>
    </rPh>
    <rPh sb="6" eb="8">
      <t>ヒツヨウ</t>
    </rPh>
    <rPh sb="9" eb="10">
      <t>ミト</t>
    </rPh>
    <rPh sb="12" eb="14">
      <t>ショルイ</t>
    </rPh>
    <phoneticPr fontId="6"/>
  </si>
  <si>
    <t>原本、若しくはコピー</t>
    <rPh sb="0" eb="2">
      <t>ゲンポン</t>
    </rPh>
    <rPh sb="3" eb="4">
      <t>モ</t>
    </rPh>
    <phoneticPr fontId="3"/>
  </si>
  <si>
    <t>注文者（申請者と同一であること）・請負契約者・対象住宅の住所（地番）・契約印（注文者と請負契約者双方の印）・契約日（交付申請日以前に締結していること）・印紙（割印されているもの）が記載されていること。</t>
    <rPh sb="58" eb="60">
      <t>コウフ</t>
    </rPh>
    <rPh sb="60" eb="62">
      <t>シンセイ</t>
    </rPh>
    <rPh sb="62" eb="63">
      <t>ビ</t>
    </rPh>
    <rPh sb="63" eb="65">
      <t>イゼン</t>
    </rPh>
    <rPh sb="66" eb="68">
      <t>テイケツ</t>
    </rPh>
    <phoneticPr fontId="3"/>
  </si>
  <si>
    <t>電子契約を行う場合は、締結証明書等を提出してください。締結証明書等の発行については、電子契約を行ったサイトへお問い合わせください。</t>
    <rPh sb="0" eb="4">
      <t>デンシケイヤク</t>
    </rPh>
    <rPh sb="5" eb="6">
      <t>オコナ</t>
    </rPh>
    <rPh sb="7" eb="9">
      <t>バアイ</t>
    </rPh>
    <rPh sb="11" eb="16">
      <t>テイケツショウメイショ</t>
    </rPh>
    <rPh sb="16" eb="17">
      <t>ナド</t>
    </rPh>
    <rPh sb="18" eb="20">
      <t>テイシュツ</t>
    </rPh>
    <rPh sb="27" eb="33">
      <t>テイケツショウメイショトウ</t>
    </rPh>
    <rPh sb="34" eb="36">
      <t>ハッコウ</t>
    </rPh>
    <rPh sb="42" eb="46">
      <t>デンシケイヤク</t>
    </rPh>
    <rPh sb="47" eb="48">
      <t>オコナ</t>
    </rPh>
    <rPh sb="55" eb="56">
      <t>ト</t>
    </rPh>
    <rPh sb="57" eb="58">
      <t>ア</t>
    </rPh>
    <phoneticPr fontId="3"/>
  </si>
  <si>
    <t>別記第1号様式</t>
    <rPh sb="0" eb="2">
      <t>ベッキ</t>
    </rPh>
    <rPh sb="4" eb="5">
      <t>ゴウ</t>
    </rPh>
    <rPh sb="5" eb="7">
      <t>ヨウシキ</t>
    </rPh>
    <phoneticPr fontId="6"/>
  </si>
  <si>
    <t>受付日（公社記入欄）</t>
    <rPh sb="0" eb="2">
      <t>ウケツケ</t>
    </rPh>
    <rPh sb="2" eb="3">
      <t>ヒ</t>
    </rPh>
    <rPh sb="4" eb="6">
      <t>コウシャ</t>
    </rPh>
    <rPh sb="6" eb="9">
      <t>キニュウラン</t>
    </rPh>
    <phoneticPr fontId="3"/>
  </si>
  <si>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6"/>
  </si>
  <si>
    <t>記入日</t>
    <rPh sb="0" eb="2">
      <t>キニュウ</t>
    </rPh>
    <rPh sb="2" eb="3">
      <t>ビ</t>
    </rPh>
    <phoneticPr fontId="3"/>
  </si>
  <si>
    <t>年</t>
    <rPh sb="0" eb="1">
      <t>ネン</t>
    </rPh>
    <phoneticPr fontId="3"/>
  </si>
  <si>
    <t>月</t>
    <rPh sb="0" eb="1">
      <t>ガツ</t>
    </rPh>
    <phoneticPr fontId="3"/>
  </si>
  <si>
    <t>日</t>
    <rPh sb="0" eb="1">
      <t>ニチ</t>
    </rPh>
    <phoneticPr fontId="3"/>
  </si>
  <si>
    <t>理事長</t>
    <rPh sb="0" eb="3">
      <t>リジチョウ</t>
    </rPh>
    <phoneticPr fontId="6"/>
  </si>
  <si>
    <t>殿</t>
    <rPh sb="0" eb="1">
      <t>トノ</t>
    </rPh>
    <phoneticPr fontId="6"/>
  </si>
  <si>
    <t>（第一面）</t>
    <rPh sb="1" eb="2">
      <t>ダイ</t>
    </rPh>
    <rPh sb="2" eb="3">
      <t>イチ</t>
    </rPh>
    <rPh sb="3" eb="4">
      <t>メン</t>
    </rPh>
    <phoneticPr fontId="3"/>
  </si>
  <si>
    <t>1　申請者情報</t>
    <rPh sb="2" eb="5">
      <t>シンセイシャ</t>
    </rPh>
    <rPh sb="5" eb="7">
      <t>ジョウホウ</t>
    </rPh>
    <phoneticPr fontId="3"/>
  </si>
  <si>
    <t>　1-1　建築主（個人の場合に記入してください。）</t>
    <rPh sb="5" eb="7">
      <t>ケンチク</t>
    </rPh>
    <rPh sb="7" eb="8">
      <t>ヌシ</t>
    </rPh>
    <rPh sb="9" eb="11">
      <t>コジン</t>
    </rPh>
    <rPh sb="12" eb="14">
      <t>バアイ</t>
    </rPh>
    <rPh sb="15" eb="17">
      <t>キニュウ</t>
    </rPh>
    <phoneticPr fontId="7"/>
  </si>
  <si>
    <t>氏名</t>
    <phoneticPr fontId="5"/>
  </si>
  <si>
    <t>ふりがな</t>
    <phoneticPr fontId="6"/>
  </si>
  <si>
    <t>電話番号</t>
    <rPh sb="0" eb="2">
      <t>デンワ</t>
    </rPh>
    <rPh sb="2" eb="4">
      <t>バンゴウ</t>
    </rPh>
    <phoneticPr fontId="6"/>
  </si>
  <si>
    <t>携帯番号</t>
    <rPh sb="0" eb="2">
      <t>ケイタイ</t>
    </rPh>
    <rPh sb="2" eb="4">
      <t>バンゴウ</t>
    </rPh>
    <phoneticPr fontId="6"/>
  </si>
  <si>
    <t>メールアドレス</t>
    <phoneticPr fontId="6"/>
  </si>
  <si>
    <t>住所</t>
    <rPh sb="0" eb="2">
      <t>ジュウショ</t>
    </rPh>
    <phoneticPr fontId="3"/>
  </si>
  <si>
    <t>〒</t>
    <phoneticPr fontId="5"/>
  </si>
  <si>
    <t>　1-2　建築主（法人の場合に記入してください。）</t>
    <rPh sb="5" eb="7">
      <t>ケンチク</t>
    </rPh>
    <rPh sb="7" eb="8">
      <t>ヌシ</t>
    </rPh>
    <rPh sb="9" eb="11">
      <t>ホウジン</t>
    </rPh>
    <rPh sb="12" eb="14">
      <t>バアイ</t>
    </rPh>
    <rPh sb="15" eb="17">
      <t>キニュウ</t>
    </rPh>
    <phoneticPr fontId="6"/>
  </si>
  <si>
    <t>法人名</t>
    <rPh sb="0" eb="2">
      <t>ホウジン</t>
    </rPh>
    <rPh sb="2" eb="3">
      <t>メイ</t>
    </rPh>
    <phoneticPr fontId="3"/>
  </si>
  <si>
    <t>代表者役職名</t>
    <rPh sb="0" eb="2">
      <t>ダイヒョウ</t>
    </rPh>
    <rPh sb="2" eb="3">
      <t>シャ</t>
    </rPh>
    <rPh sb="3" eb="6">
      <t>ヤクショクメイ</t>
    </rPh>
    <phoneticPr fontId="3"/>
  </si>
  <si>
    <t>代表者氏名</t>
    <rPh sb="0" eb="3">
      <t>ダイヒョウシャ</t>
    </rPh>
    <rPh sb="3" eb="5">
      <t>シメイ</t>
    </rPh>
    <phoneticPr fontId="3"/>
  </si>
  <si>
    <t>担当部署名</t>
    <phoneticPr fontId="6"/>
  </si>
  <si>
    <t>担当者連絡先</t>
    <rPh sb="0" eb="3">
      <t>タントウシャ</t>
    </rPh>
    <rPh sb="3" eb="6">
      <t>レンラクサキ</t>
    </rPh>
    <phoneticPr fontId="6"/>
  </si>
  <si>
    <t>担当者氏名</t>
    <rPh sb="3" eb="5">
      <t>シメイ</t>
    </rPh>
    <phoneticPr fontId="6"/>
  </si>
  <si>
    <t>申請者名（建築主）</t>
    <rPh sb="0" eb="3">
      <t>シンセイシャ</t>
    </rPh>
    <rPh sb="3" eb="4">
      <t>メイ</t>
    </rPh>
    <rPh sb="5" eb="7">
      <t>ケンチク</t>
    </rPh>
    <rPh sb="7" eb="8">
      <t>ヌシ</t>
    </rPh>
    <phoneticPr fontId="3"/>
  </si>
  <si>
    <t>戸建</t>
    <rPh sb="0" eb="2">
      <t>コダテ</t>
    </rPh>
    <phoneticPr fontId="3"/>
  </si>
  <si>
    <t>該当有り</t>
    <rPh sb="0" eb="2">
      <t>ガイトウ</t>
    </rPh>
    <rPh sb="2" eb="3">
      <t>ア</t>
    </rPh>
    <phoneticPr fontId="3"/>
  </si>
  <si>
    <t>集合</t>
    <rPh sb="0" eb="2">
      <t>シュウゴウ</t>
    </rPh>
    <phoneticPr fontId="3"/>
  </si>
  <si>
    <t>該当無し</t>
    <rPh sb="0" eb="2">
      <t>ガイトウ</t>
    </rPh>
    <rPh sb="2" eb="3">
      <t>ナ</t>
    </rPh>
    <phoneticPr fontId="3"/>
  </si>
  <si>
    <t>助成金申請金額　①</t>
    <rPh sb="0" eb="3">
      <t>ジョセイキン</t>
    </rPh>
    <rPh sb="3" eb="7">
      <t>シンセイキンガク</t>
    </rPh>
    <phoneticPr fontId="3"/>
  </si>
  <si>
    <t>住宅種別</t>
    <rPh sb="0" eb="2">
      <t>ジュウタク</t>
    </rPh>
    <rPh sb="2" eb="4">
      <t>シュベツ</t>
    </rPh>
    <phoneticPr fontId="3"/>
  </si>
  <si>
    <t>住宅の適合水準及び申請金額</t>
    <rPh sb="0" eb="2">
      <t>ジュウタク</t>
    </rPh>
    <rPh sb="3" eb="5">
      <t>テキゴウ</t>
    </rPh>
    <rPh sb="5" eb="7">
      <t>スイジュン</t>
    </rPh>
    <rPh sb="7" eb="8">
      <t>オヨ</t>
    </rPh>
    <rPh sb="9" eb="11">
      <t>シンセイ</t>
    </rPh>
    <rPh sb="11" eb="13">
      <t>キンガク</t>
    </rPh>
    <phoneticPr fontId="3"/>
  </si>
  <si>
    <t>戸建住宅</t>
    <rPh sb="0" eb="2">
      <t>コダテ</t>
    </rPh>
    <rPh sb="2" eb="4">
      <t>ジュウタク</t>
    </rPh>
    <phoneticPr fontId="3"/>
  </si>
  <si>
    <t>水準</t>
    <rPh sb="0" eb="2">
      <t>スイジュン</t>
    </rPh>
    <phoneticPr fontId="3"/>
  </si>
  <si>
    <t>円</t>
    <rPh sb="0" eb="1">
      <t>エン</t>
    </rPh>
    <phoneticPr fontId="3"/>
  </si>
  <si>
    <t>集合住宅</t>
    <rPh sb="0" eb="2">
      <t>シュウゴウ</t>
    </rPh>
    <rPh sb="2" eb="4">
      <t>ジュウタク</t>
    </rPh>
    <phoneticPr fontId="3"/>
  </si>
  <si>
    <t>戸</t>
    <rPh sb="0" eb="1">
      <t>コ</t>
    </rPh>
    <phoneticPr fontId="3"/>
  </si>
  <si>
    <t>×</t>
    <phoneticPr fontId="3"/>
  </si>
  <si>
    <t>住宅申請金額</t>
    <rPh sb="0" eb="2">
      <t>ジュウタク</t>
    </rPh>
    <rPh sb="2" eb="4">
      <t>シンセイ</t>
    </rPh>
    <rPh sb="4" eb="6">
      <t>キンガク</t>
    </rPh>
    <phoneticPr fontId="3"/>
  </si>
  <si>
    <t>太陽光発電システム申請金額</t>
    <rPh sb="0" eb="3">
      <t>タイヨウコウ</t>
    </rPh>
    <rPh sb="3" eb="5">
      <t>ハツデン</t>
    </rPh>
    <rPh sb="9" eb="11">
      <t>シンセイ</t>
    </rPh>
    <rPh sb="11" eb="13">
      <t>キンガク</t>
    </rPh>
    <phoneticPr fontId="3"/>
  </si>
  <si>
    <t>陸屋根の集合住宅に架台を設置する場合は以下に記入してください。</t>
    <rPh sb="0" eb="3">
      <t>リクヤネ</t>
    </rPh>
    <rPh sb="4" eb="8">
      <t>シュウゴウジュウタク</t>
    </rPh>
    <rPh sb="9" eb="11">
      <t>カダイ</t>
    </rPh>
    <rPh sb="12" eb="14">
      <t>セッチ</t>
    </rPh>
    <rPh sb="16" eb="18">
      <t>バアイ</t>
    </rPh>
    <rPh sb="19" eb="21">
      <t>イカ</t>
    </rPh>
    <rPh sb="22" eb="24">
      <t>キニュウ</t>
    </rPh>
    <phoneticPr fontId="3"/>
  </si>
  <si>
    <t>陸屋根に架台を設置該当有無</t>
    <rPh sb="0" eb="3">
      <t>リクヤネ</t>
    </rPh>
    <rPh sb="4" eb="6">
      <t>カダイ</t>
    </rPh>
    <rPh sb="7" eb="9">
      <t>セッチ</t>
    </rPh>
    <rPh sb="9" eb="11">
      <t>ガイトウ</t>
    </rPh>
    <rPh sb="11" eb="13">
      <t>ウム</t>
    </rPh>
    <phoneticPr fontId="3"/>
  </si>
  <si>
    <t>設置する住宅の種別</t>
    <phoneticPr fontId="3"/>
  </si>
  <si>
    <t>発電出力に乗じる額</t>
    <phoneticPr fontId="3"/>
  </si>
  <si>
    <t>上限額</t>
    <phoneticPr fontId="3"/>
  </si>
  <si>
    <t>申請金額</t>
    <rPh sb="0" eb="4">
      <t>シンセイキンガク</t>
    </rPh>
    <phoneticPr fontId="3"/>
  </si>
  <si>
    <t>太陽光発電システム申請金額</t>
    <phoneticPr fontId="3"/>
  </si>
  <si>
    <t>3.6kw以下</t>
    <phoneticPr fontId="3"/>
  </si>
  <si>
    <t>オール電化の住宅</t>
    <rPh sb="3" eb="5">
      <t>デンカ</t>
    </rPh>
    <rPh sb="6" eb="8">
      <t>ジュウタク</t>
    </rPh>
    <phoneticPr fontId="3"/>
  </si>
  <si>
    <t>130,000円/kw</t>
    <rPh sb="7" eb="8">
      <t>エン</t>
    </rPh>
    <phoneticPr fontId="3"/>
  </si>
  <si>
    <t>390,000円</t>
    <rPh sb="7" eb="8">
      <t>エン</t>
    </rPh>
    <phoneticPr fontId="3"/>
  </si>
  <si>
    <t>オール電化以外の住宅</t>
    <rPh sb="3" eb="5">
      <t>デンカ</t>
    </rPh>
    <rPh sb="5" eb="7">
      <t>イガイ</t>
    </rPh>
    <rPh sb="8" eb="10">
      <t>ジュウタク</t>
    </rPh>
    <phoneticPr fontId="3"/>
  </si>
  <si>
    <t>120,000円/kw</t>
    <rPh sb="7" eb="8">
      <t>エン</t>
    </rPh>
    <phoneticPr fontId="3"/>
  </si>
  <si>
    <t>360,000円</t>
    <rPh sb="7" eb="8">
      <t>エン</t>
    </rPh>
    <phoneticPr fontId="3"/>
  </si>
  <si>
    <t>3.6kw超50kw未満</t>
    <phoneticPr fontId="3"/>
  </si>
  <si>
    <t>110,000円/kw</t>
    <rPh sb="7" eb="8">
      <t>エン</t>
    </rPh>
    <phoneticPr fontId="3"/>
  </si>
  <si>
    <t>5,498,000円</t>
    <rPh sb="9" eb="10">
      <t>エン</t>
    </rPh>
    <phoneticPr fontId="3"/>
  </si>
  <si>
    <t>太陽光発電システム合計申請金額</t>
    <rPh sb="0" eb="3">
      <t>タイヨウコウ</t>
    </rPh>
    <rPh sb="3" eb="5">
      <t>ハツデン</t>
    </rPh>
    <rPh sb="9" eb="11">
      <t>ゴウケイ</t>
    </rPh>
    <rPh sb="13" eb="15">
      <t>キンガク</t>
    </rPh>
    <phoneticPr fontId="3"/>
  </si>
  <si>
    <t>100,000円/kw</t>
    <rPh sb="7" eb="8">
      <t>エン</t>
    </rPh>
    <phoneticPr fontId="3"/>
  </si>
  <si>
    <t>4,999,000円</t>
    <rPh sb="9" eb="10">
      <t>エン</t>
    </rPh>
    <phoneticPr fontId="3"/>
  </si>
  <si>
    <t>50,000円/kW</t>
    <rPh sb="6" eb="7">
      <t>エン</t>
    </rPh>
    <phoneticPr fontId="3"/>
  </si>
  <si>
    <t>20,000円/kW</t>
    <rPh sb="6" eb="7">
      <t>エン</t>
    </rPh>
    <phoneticPr fontId="3"/>
  </si>
  <si>
    <t>蓄電池システム申請金額</t>
    <rPh sb="0" eb="3">
      <t>チクデンチ</t>
    </rPh>
    <rPh sb="7" eb="9">
      <t>シンセイ</t>
    </rPh>
    <rPh sb="9" eb="11">
      <t>キンガク</t>
    </rPh>
    <phoneticPr fontId="3"/>
  </si>
  <si>
    <t>助成対象経費合計</t>
    <rPh sb="0" eb="6">
      <t>ジョセイタイショウケイヒ</t>
    </rPh>
    <rPh sb="6" eb="8">
      <t>ゴウケイ</t>
    </rPh>
    <phoneticPr fontId="3"/>
  </si>
  <si>
    <t>蓄電容量</t>
    <rPh sb="0" eb="2">
      <t>チクデン</t>
    </rPh>
    <rPh sb="2" eb="4">
      <t>ヨウリョウ</t>
    </rPh>
    <phoneticPr fontId="3"/>
  </si>
  <si>
    <t>kWh</t>
    <phoneticPr fontId="3"/>
  </si>
  <si>
    <t>V2H申請金額</t>
    <rPh sb="3" eb="5">
      <t>シンセイ</t>
    </rPh>
    <rPh sb="5" eb="7">
      <t>キンガク</t>
    </rPh>
    <phoneticPr fontId="3"/>
  </si>
  <si>
    <t>Ａ　機器本体購入費</t>
    <phoneticPr fontId="3"/>
  </si>
  <si>
    <t>Ｅ　国等の補助額（本体購入費）</t>
    <phoneticPr fontId="3"/>
  </si>
  <si>
    <t>Ｂ　設置工事費</t>
    <phoneticPr fontId="3"/>
  </si>
  <si>
    <t>Ｆ　国等の補助額（設置工事費）</t>
    <phoneticPr fontId="3"/>
  </si>
  <si>
    <t>Ｃ　助成対象経費（A+B）</t>
    <phoneticPr fontId="3"/>
  </si>
  <si>
    <t>Ｇ　国等の補助額合計（E+F）</t>
    <phoneticPr fontId="3"/>
  </si>
  <si>
    <t>戸</t>
    <rPh sb="0" eb="1">
      <t>ト</t>
    </rPh>
    <phoneticPr fontId="3"/>
  </si>
  <si>
    <t>台</t>
    <rPh sb="0" eb="1">
      <t>ダイ</t>
    </rPh>
    <phoneticPr fontId="3"/>
  </si>
  <si>
    <t>蓄電池システムを2台以上設置する場合は、すべての機器を以下に記入してください。</t>
    <rPh sb="24" eb="26">
      <t>キキ</t>
    </rPh>
    <rPh sb="27" eb="29">
      <t>イカ</t>
    </rPh>
    <phoneticPr fontId="3"/>
  </si>
  <si>
    <t>1台目</t>
    <rPh sb="1" eb="3">
      <t>ダイメ</t>
    </rPh>
    <phoneticPr fontId="3"/>
  </si>
  <si>
    <t>2台目</t>
    <rPh sb="1" eb="3">
      <t>ダイメ</t>
    </rPh>
    <phoneticPr fontId="3"/>
  </si>
  <si>
    <t>3台目</t>
    <rPh sb="1" eb="3">
      <t>ダイメ</t>
    </rPh>
    <phoneticPr fontId="3"/>
  </si>
  <si>
    <t>4台目</t>
    <rPh sb="1" eb="3">
      <t>ダイメ</t>
    </rPh>
    <phoneticPr fontId="3"/>
  </si>
  <si>
    <t>5台目</t>
    <rPh sb="1" eb="3">
      <t>ダイメ</t>
    </rPh>
    <phoneticPr fontId="3"/>
  </si>
  <si>
    <t>6台目</t>
    <rPh sb="1" eb="3">
      <t>ダイメ</t>
    </rPh>
    <phoneticPr fontId="3"/>
  </si>
  <si>
    <t>7台目</t>
    <rPh sb="1" eb="3">
      <t>ダイメ</t>
    </rPh>
    <phoneticPr fontId="3"/>
  </si>
  <si>
    <t>8台目</t>
    <rPh sb="1" eb="3">
      <t>ダイメ</t>
    </rPh>
    <phoneticPr fontId="3"/>
  </si>
  <si>
    <t>9台目</t>
    <rPh sb="1" eb="3">
      <t>ダイメ</t>
    </rPh>
    <phoneticPr fontId="3"/>
  </si>
  <si>
    <t>10台目</t>
    <rPh sb="2" eb="4">
      <t>ダイメ</t>
    </rPh>
    <phoneticPr fontId="3"/>
  </si>
  <si>
    <t>合計</t>
    <rPh sb="0" eb="2">
      <t>ゴウケイ</t>
    </rPh>
    <phoneticPr fontId="3"/>
  </si>
  <si>
    <t>東京ゼロエミ住宅設計確認書</t>
    <rPh sb="0" eb="2">
      <t>トウキョウ</t>
    </rPh>
    <rPh sb="6" eb="8">
      <t>ジュウタク</t>
    </rPh>
    <rPh sb="8" eb="10">
      <t>セッケイ</t>
    </rPh>
    <rPh sb="10" eb="12">
      <t>カクニン</t>
    </rPh>
    <rPh sb="12" eb="13">
      <t>ショ</t>
    </rPh>
    <phoneticPr fontId="5"/>
  </si>
  <si>
    <t>※集合住宅を申請している場合、該当するものにチェックを入れてください。（二世帯住宅や自宅と分譲若しくは賃貸との併用の場合には「その他」にチェックを入れてください）</t>
    <rPh sb="15" eb="17">
      <t>ガイトウ</t>
    </rPh>
    <rPh sb="27" eb="28">
      <t>イ</t>
    </rPh>
    <rPh sb="36" eb="39">
      <t>ニセタイ</t>
    </rPh>
    <rPh sb="39" eb="41">
      <t>ジュウタク</t>
    </rPh>
    <rPh sb="42" eb="44">
      <t>ジタク</t>
    </rPh>
    <rPh sb="45" eb="47">
      <t>ブンジョウ</t>
    </rPh>
    <rPh sb="47" eb="48">
      <t>モ</t>
    </rPh>
    <rPh sb="51" eb="53">
      <t>チンタイ</t>
    </rPh>
    <rPh sb="55" eb="57">
      <t>ヘイヨウ</t>
    </rPh>
    <rPh sb="58" eb="60">
      <t>バアイ</t>
    </rPh>
    <rPh sb="65" eb="66">
      <t>タ</t>
    </rPh>
    <rPh sb="73" eb="74">
      <t>イ</t>
    </rPh>
    <phoneticPr fontId="3"/>
  </si>
  <si>
    <t>住宅の属性</t>
    <rPh sb="0" eb="2">
      <t>ジュウタク</t>
    </rPh>
    <rPh sb="3" eb="5">
      <t>ゾクセイ</t>
    </rPh>
    <phoneticPr fontId="3"/>
  </si>
  <si>
    <t>※1</t>
    <phoneticPr fontId="3"/>
  </si>
  <si>
    <t>東京ゼロエミ住宅設計変更確認書</t>
    <rPh sb="0" eb="2">
      <t>トウキョウ</t>
    </rPh>
    <rPh sb="6" eb="8">
      <t>ジュウタク</t>
    </rPh>
    <rPh sb="8" eb="10">
      <t>セッケイ</t>
    </rPh>
    <rPh sb="10" eb="12">
      <t>ヘンコウ</t>
    </rPh>
    <rPh sb="12" eb="14">
      <t>カクニン</t>
    </rPh>
    <rPh sb="14" eb="15">
      <t>ショ</t>
    </rPh>
    <phoneticPr fontId="5"/>
  </si>
  <si>
    <t>※2</t>
    <phoneticPr fontId="3"/>
  </si>
  <si>
    <t>-</t>
    <phoneticPr fontId="3"/>
  </si>
  <si>
    <t>8</t>
    <phoneticPr fontId="3"/>
  </si>
  <si>
    <t>9</t>
    <phoneticPr fontId="3"/>
  </si>
  <si>
    <t>10</t>
    <phoneticPr fontId="3"/>
  </si>
  <si>
    <t>※6</t>
    <phoneticPr fontId="3"/>
  </si>
  <si>
    <t>手続代行に関する誓約書</t>
    <rPh sb="0" eb="2">
      <t>テツヅキ</t>
    </rPh>
    <rPh sb="2" eb="4">
      <t>ダイコウ</t>
    </rPh>
    <rPh sb="5" eb="6">
      <t>カン</t>
    </rPh>
    <rPh sb="8" eb="11">
      <t>セイヤクショ</t>
    </rPh>
    <phoneticPr fontId="3"/>
  </si>
  <si>
    <t>公益財団法人東京都環境公社</t>
    <phoneticPr fontId="3"/>
  </si>
  <si>
    <t>理事長　殿</t>
    <phoneticPr fontId="3"/>
  </si>
  <si>
    <t>年</t>
    <rPh sb="0" eb="1">
      <t>ネン</t>
    </rPh>
    <phoneticPr fontId="6"/>
  </si>
  <si>
    <t>月</t>
    <rPh sb="0" eb="1">
      <t>ガツ</t>
    </rPh>
    <phoneticPr fontId="6"/>
  </si>
  <si>
    <t>日</t>
    <rPh sb="0" eb="1">
      <t>ニチ</t>
    </rPh>
    <phoneticPr fontId="6"/>
  </si>
  <si>
    <t>１.申請者について</t>
    <rPh sb="2" eb="5">
      <t>シンセイシャ</t>
    </rPh>
    <phoneticPr fontId="3"/>
  </si>
  <si>
    <t xml:space="preserve"> 申請者が提出する助成金に関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3" eb="14">
      <t>カン</t>
    </rPh>
    <rPh sb="47" eb="49">
      <t>フセイ</t>
    </rPh>
    <rPh sb="67" eb="69">
      <t>フセイ</t>
    </rPh>
    <phoneticPr fontId="3"/>
  </si>
  <si>
    <t>2.暴力団排除に関する誓約</t>
    <rPh sb="2" eb="5">
      <t>ボウリョクダン</t>
    </rPh>
    <rPh sb="5" eb="7">
      <t>ハイジョ</t>
    </rPh>
    <rPh sb="8" eb="9">
      <t>カン</t>
    </rPh>
    <rPh sb="11" eb="13">
      <t>セイヤク</t>
    </rPh>
    <phoneticPr fontId="3"/>
  </si>
  <si>
    <t xml:space="preserve"> ※この「暴力団排除に関する誓約」における「暴力団関係者」とは、次に掲げる者をいう。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3"/>
  </si>
  <si>
    <t>3.個人情報の利用目的について</t>
    <rPh sb="2" eb="6">
      <t>コジンジョウホウ</t>
    </rPh>
    <rPh sb="7" eb="9">
      <t>リヨウ</t>
    </rPh>
    <rPh sb="9" eb="11">
      <t>モクテキ</t>
    </rPh>
    <phoneticPr fontId="3"/>
  </si>
  <si>
    <t xml:space="preserve"> 本事業における個人情報の利用目的について理解し、了承している。</t>
    <rPh sb="1" eb="2">
      <t>ホン</t>
    </rPh>
    <rPh sb="2" eb="4">
      <t>ジギョウ</t>
    </rPh>
    <rPh sb="8" eb="10">
      <t>コジン</t>
    </rPh>
    <rPh sb="10" eb="12">
      <t>ジョウホウ</t>
    </rPh>
    <rPh sb="13" eb="15">
      <t>リヨウ</t>
    </rPh>
    <rPh sb="15" eb="17">
      <t>モクテキ</t>
    </rPh>
    <rPh sb="21" eb="23">
      <t>リカイ</t>
    </rPh>
    <rPh sb="25" eb="27">
      <t>リョウショウ</t>
    </rPh>
    <phoneticPr fontId="3"/>
  </si>
  <si>
    <t xml:space="preserve"> 本助成金の実施要綱、交付要綱、助成金申請の手引き、よくある質問Q&amp;A、ホームページ等を確認し、内容や注意事項等を全て理解したうえで申請する。</t>
    <rPh sb="9" eb="10">
      <t>ツナ</t>
    </rPh>
    <phoneticPr fontId="3"/>
  </si>
  <si>
    <t xml:space="preserve"> 提出された申請書を公社が審査した結果、助成金の交付対象にならない場合があることを理解し、了承していること。</t>
    <rPh sb="1" eb="3">
      <t>テイシュツ</t>
    </rPh>
    <rPh sb="6" eb="9">
      <t>シンセイショ</t>
    </rPh>
    <rPh sb="10" eb="12">
      <t>コウシャ</t>
    </rPh>
    <rPh sb="13" eb="15">
      <t>シンサ</t>
    </rPh>
    <rPh sb="17" eb="19">
      <t>ケッカ</t>
    </rPh>
    <rPh sb="20" eb="23">
      <t>ジョセイキン</t>
    </rPh>
    <rPh sb="24" eb="26">
      <t>コウフ</t>
    </rPh>
    <rPh sb="26" eb="28">
      <t>タイショウ</t>
    </rPh>
    <rPh sb="33" eb="35">
      <t>バアイ</t>
    </rPh>
    <rPh sb="41" eb="43">
      <t>リカイ</t>
    </rPh>
    <rPh sb="45" eb="47">
      <t>リョウショウ</t>
    </rPh>
    <phoneticPr fontId="3"/>
  </si>
  <si>
    <t xml:space="preserve"> 交付決定は助成金額を決定しているものではないことを理解し、了承していること。</t>
    <rPh sb="1" eb="3">
      <t>コウフ</t>
    </rPh>
    <rPh sb="3" eb="5">
      <t>ケッテイ</t>
    </rPh>
    <rPh sb="6" eb="8">
      <t>ジョセイ</t>
    </rPh>
    <rPh sb="8" eb="10">
      <t>キンガク</t>
    </rPh>
    <rPh sb="11" eb="13">
      <t>ケッテイ</t>
    </rPh>
    <rPh sb="26" eb="28">
      <t>リカイ</t>
    </rPh>
    <rPh sb="30" eb="32">
      <t>リョウショウ</t>
    </rPh>
    <phoneticPr fontId="3"/>
  </si>
  <si>
    <t xml:space="preserve"> 住宅に対する助成金額、太陽光発電システム、蓄電池システム及びV2Hに対する助成金の上限額（助成対象経費又は手引きにより算出される額のいずれか低い額以下であること）について理解し、了承していること。</t>
    <rPh sb="29" eb="30">
      <t>オヨ</t>
    </rPh>
    <phoneticPr fontId="3"/>
  </si>
  <si>
    <t xml:space="preserve"> 助成対象経費について本助成金以外に国（助成対象住宅及び助成対象住宅と一体的に助成される太陽光発電システム、蓄電池システム及びV2Hに対するものに限る。）、都、公社又は都の補助金の交付を受け補助金交付事業を行う者から、本事業と事業目的及び対象を同一とする助成金等を受給しないこと。</t>
  </si>
  <si>
    <t xml:space="preserve"> 提出する申請書および添付書類は返却されないことを理解し、申請書の控えを保管していること。</t>
    <rPh sb="1" eb="3">
      <t>テイシュツ</t>
    </rPh>
    <rPh sb="5" eb="7">
      <t>シンセイ</t>
    </rPh>
    <rPh sb="11" eb="13">
      <t>テンプ</t>
    </rPh>
    <rPh sb="13" eb="15">
      <t>ショルイ</t>
    </rPh>
    <rPh sb="16" eb="18">
      <t>ヘンキャク</t>
    </rPh>
    <rPh sb="25" eb="27">
      <t>リカイ</t>
    </rPh>
    <rPh sb="29" eb="32">
      <t>シンセイショ</t>
    </rPh>
    <rPh sb="33" eb="34">
      <t>ヒカ</t>
    </rPh>
    <rPh sb="36" eb="38">
      <t>ホカン</t>
    </rPh>
    <phoneticPr fontId="3"/>
  </si>
  <si>
    <t xml:space="preserve"> 交付要綱第3条の条件を満たしていること。</t>
    <rPh sb="1" eb="3">
      <t>コウフ</t>
    </rPh>
    <rPh sb="3" eb="5">
      <t>ヨウコウ</t>
    </rPh>
    <rPh sb="5" eb="6">
      <t>ダイ</t>
    </rPh>
    <rPh sb="7" eb="8">
      <t>ジョウ</t>
    </rPh>
    <rPh sb="9" eb="11">
      <t>ジョウケン</t>
    </rPh>
    <rPh sb="12" eb="13">
      <t>ミ</t>
    </rPh>
    <phoneticPr fontId="3"/>
  </si>
  <si>
    <t xml:space="preserve"> 東京都が別に定める東京ゼロエミ住宅指針の基準を満たしている都内の新築であること。</t>
    <rPh sb="1" eb="3">
      <t>トウキョウ</t>
    </rPh>
    <rPh sb="3" eb="4">
      <t>ト</t>
    </rPh>
    <rPh sb="5" eb="6">
      <t>ベツ</t>
    </rPh>
    <rPh sb="7" eb="8">
      <t>サダ</t>
    </rPh>
    <rPh sb="10" eb="12">
      <t>トウキョウ</t>
    </rPh>
    <rPh sb="16" eb="18">
      <t>ジュウタク</t>
    </rPh>
    <rPh sb="18" eb="20">
      <t>シシン</t>
    </rPh>
    <rPh sb="21" eb="23">
      <t>キジュン</t>
    </rPh>
    <rPh sb="24" eb="25">
      <t>ミ</t>
    </rPh>
    <rPh sb="30" eb="32">
      <t>トナイ</t>
    </rPh>
    <rPh sb="33" eb="35">
      <t>シンチク</t>
    </rPh>
    <phoneticPr fontId="3"/>
  </si>
  <si>
    <t xml:space="preserve"> 機器の設置に当たっては、『太陽光発電の環境配慮ガイドライン（環境省）』、『騒音等防止を考えた家庭用ヒートポンプ給湯器の据付けガイドブック（一般社団法人日本冷凍空調工業会）』に準拠するとともに、「都民の健康と安全を確保する環境に関する条例（平成12年東京都条例第215号）」別表第十三に定める日常生活等に適用する騒音・振動の規制基準を遵守していること。</t>
  </si>
  <si>
    <t xml:space="preserve"> 申請者及び手続代行者はお互いに連携を図り、事業が円滑に推進できるよう努める。</t>
  </si>
  <si>
    <t xml:space="preserve"> 公社が発行する各種書類が、申請者へ通知されたことを手続代行者へも連絡する場合があることを理解している。</t>
  </si>
  <si>
    <t>交付要件等確認書兼誓約書（リース等事業者)</t>
    <rPh sb="0" eb="2">
      <t>コウフ</t>
    </rPh>
    <rPh sb="2" eb="4">
      <t>ヨウケン</t>
    </rPh>
    <rPh sb="4" eb="5">
      <t>トウ</t>
    </rPh>
    <rPh sb="5" eb="8">
      <t>カクニンショ</t>
    </rPh>
    <rPh sb="8" eb="9">
      <t>ケン</t>
    </rPh>
    <rPh sb="9" eb="12">
      <t>セイヤクショ</t>
    </rPh>
    <rPh sb="16" eb="17">
      <t>ナド</t>
    </rPh>
    <rPh sb="17" eb="20">
      <t>ジギョウシャ</t>
    </rPh>
    <phoneticPr fontId="3"/>
  </si>
  <si>
    <t>対象設備</t>
    <rPh sb="0" eb="2">
      <t>タイショウ</t>
    </rPh>
    <rPh sb="2" eb="4">
      <t>セツビ</t>
    </rPh>
    <phoneticPr fontId="3"/>
  </si>
  <si>
    <t>法人名</t>
    <rPh sb="0" eb="3">
      <t>ホウジンメイ</t>
    </rPh>
    <phoneticPr fontId="3"/>
  </si>
  <si>
    <t>代表者役職名</t>
    <rPh sb="0" eb="3">
      <t>ダイヒョウシャ</t>
    </rPh>
    <rPh sb="3" eb="6">
      <t>ヤクショクメイ</t>
    </rPh>
    <phoneticPr fontId="3"/>
  </si>
  <si>
    <t>１．申請者について</t>
    <rPh sb="2" eb="5">
      <t>シンセイシャ</t>
    </rPh>
    <phoneticPr fontId="3"/>
  </si>
  <si>
    <t>　申請者が提出する助成金に関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3" eb="14">
      <t>カン</t>
    </rPh>
    <rPh sb="47" eb="49">
      <t>フセイ</t>
    </rPh>
    <rPh sb="67" eb="69">
      <t>フセイ</t>
    </rPh>
    <phoneticPr fontId="3"/>
  </si>
  <si>
    <t>　本事業における個人情報の利用目的について理解し、了承している。</t>
    <rPh sb="1" eb="2">
      <t>ホン</t>
    </rPh>
    <rPh sb="2" eb="4">
      <t>ジギョウ</t>
    </rPh>
    <rPh sb="8" eb="10">
      <t>コジン</t>
    </rPh>
    <rPh sb="10" eb="12">
      <t>ジョウホウ</t>
    </rPh>
    <rPh sb="13" eb="15">
      <t>リヨウ</t>
    </rPh>
    <rPh sb="15" eb="17">
      <t>モクテキ</t>
    </rPh>
    <rPh sb="21" eb="23">
      <t>リカイ</t>
    </rPh>
    <rPh sb="25" eb="27">
      <t>リョウショウ</t>
    </rPh>
    <phoneticPr fontId="3"/>
  </si>
  <si>
    <t>　本助成金の実施要綱、交付要綱、助成金申請の手引き、よくある質問Q&amp;A、ホームページ等を確認し、内容や注意事項等を全て理解したうえで申請する。</t>
    <rPh sb="9" eb="10">
      <t>ツナ</t>
    </rPh>
    <phoneticPr fontId="3"/>
  </si>
  <si>
    <t>　提出された申請書を公社が審査した結果、助成金の交付対象にならない場合があることを理解し、了承していること。</t>
    <rPh sb="1" eb="3">
      <t>テイシュツ</t>
    </rPh>
    <rPh sb="6" eb="9">
      <t>シンセイショ</t>
    </rPh>
    <rPh sb="10" eb="12">
      <t>コウシャ</t>
    </rPh>
    <rPh sb="13" eb="15">
      <t>シンサ</t>
    </rPh>
    <rPh sb="17" eb="19">
      <t>ケッカ</t>
    </rPh>
    <rPh sb="20" eb="23">
      <t>ジョセイキン</t>
    </rPh>
    <rPh sb="24" eb="26">
      <t>コウフ</t>
    </rPh>
    <rPh sb="26" eb="28">
      <t>タイショウ</t>
    </rPh>
    <rPh sb="33" eb="35">
      <t>バアイ</t>
    </rPh>
    <rPh sb="41" eb="43">
      <t>リカイ</t>
    </rPh>
    <rPh sb="45" eb="47">
      <t>リョウショウ</t>
    </rPh>
    <phoneticPr fontId="3"/>
  </si>
  <si>
    <t>　交付決定は助成金額を決定しているものではないことを理解し、了承していること。</t>
    <rPh sb="1" eb="3">
      <t>コウフ</t>
    </rPh>
    <rPh sb="3" eb="5">
      <t>ケッテイ</t>
    </rPh>
    <rPh sb="6" eb="8">
      <t>ジョセイ</t>
    </rPh>
    <rPh sb="8" eb="10">
      <t>キンガク</t>
    </rPh>
    <rPh sb="11" eb="13">
      <t>ケッテイ</t>
    </rPh>
    <rPh sb="26" eb="28">
      <t>リカイ</t>
    </rPh>
    <rPh sb="30" eb="32">
      <t>リョウショウ</t>
    </rPh>
    <phoneticPr fontId="3"/>
  </si>
  <si>
    <t>　提出する申請書および添付書類は返却されないことを理解し、申請書の控えを保管していること。</t>
    <rPh sb="1" eb="3">
      <t>テイシュツ</t>
    </rPh>
    <rPh sb="5" eb="7">
      <t>シンセイ</t>
    </rPh>
    <rPh sb="11" eb="13">
      <t>テンプ</t>
    </rPh>
    <rPh sb="13" eb="15">
      <t>ショルイ</t>
    </rPh>
    <rPh sb="16" eb="18">
      <t>ヘンキャク</t>
    </rPh>
    <rPh sb="25" eb="27">
      <t>リカイ</t>
    </rPh>
    <rPh sb="29" eb="32">
      <t>シンセイショ</t>
    </rPh>
    <rPh sb="33" eb="34">
      <t>ヒカ</t>
    </rPh>
    <rPh sb="36" eb="38">
      <t>ホカン</t>
    </rPh>
    <phoneticPr fontId="3"/>
  </si>
  <si>
    <t>　交付要綱第3条の条件を満たしていること。</t>
    <rPh sb="1" eb="3">
      <t>コウフ</t>
    </rPh>
    <rPh sb="3" eb="5">
      <t>ヨウコウ</t>
    </rPh>
    <rPh sb="5" eb="6">
      <t>ダイ</t>
    </rPh>
    <rPh sb="7" eb="8">
      <t>ジョウ</t>
    </rPh>
    <rPh sb="9" eb="11">
      <t>ジョウケン</t>
    </rPh>
    <rPh sb="12" eb="13">
      <t>ミ</t>
    </rPh>
    <phoneticPr fontId="3"/>
  </si>
  <si>
    <t>　東京都が別に定める東京ゼロエミ住宅指針の基準を満たしている都内の新築であること。</t>
    <rPh sb="1" eb="3">
      <t>トウキョウ</t>
    </rPh>
    <rPh sb="3" eb="4">
      <t>ト</t>
    </rPh>
    <rPh sb="5" eb="6">
      <t>ベツ</t>
    </rPh>
    <rPh sb="7" eb="8">
      <t>サダ</t>
    </rPh>
    <rPh sb="10" eb="12">
      <t>トウキョウ</t>
    </rPh>
    <rPh sb="16" eb="18">
      <t>ジュウタク</t>
    </rPh>
    <rPh sb="18" eb="20">
      <t>シシン</t>
    </rPh>
    <rPh sb="21" eb="23">
      <t>キジュン</t>
    </rPh>
    <rPh sb="24" eb="25">
      <t>ミ</t>
    </rPh>
    <rPh sb="30" eb="32">
      <t>トナイ</t>
    </rPh>
    <rPh sb="33" eb="35">
      <t>シンチク</t>
    </rPh>
    <phoneticPr fontId="3"/>
  </si>
  <si>
    <t>　機器の設置に当たっては、『太陽光発電の環境配慮ガイドライン（環境省）』、『騒音等防止を考えた家庭用ヒートポンプ給湯器の据付けガイドブック（一般社団法人日本冷凍空調工業会）』に準拠するとともに、「都民の健康と安全を確保する環境に関する条例（平成12年東京都条例第215号）」別表第十三に定める日常生活等に適用する騒音・振動の規制基準を遵守していること。</t>
    <phoneticPr fontId="3"/>
  </si>
  <si>
    <t>　リース等事業者が助成対象設備を設置する場合にあっては、当該リース等の契約においてリース料金等について本助成金に相当する額の減額がなされていること。</t>
    <rPh sb="4" eb="5">
      <t>ナド</t>
    </rPh>
    <rPh sb="5" eb="7">
      <t>ジギョウ</t>
    </rPh>
    <rPh sb="7" eb="8">
      <t>シャ</t>
    </rPh>
    <rPh sb="9" eb="11">
      <t>ジョセイ</t>
    </rPh>
    <rPh sb="11" eb="13">
      <t>タイショウ</t>
    </rPh>
    <rPh sb="13" eb="15">
      <t>セツビ</t>
    </rPh>
    <rPh sb="16" eb="18">
      <t>セッチ</t>
    </rPh>
    <rPh sb="20" eb="22">
      <t>バアイ</t>
    </rPh>
    <rPh sb="28" eb="30">
      <t>トウガイ</t>
    </rPh>
    <rPh sb="33" eb="34">
      <t>トウ</t>
    </rPh>
    <rPh sb="35" eb="37">
      <t>ケイヤク</t>
    </rPh>
    <rPh sb="44" eb="46">
      <t>リョウキン</t>
    </rPh>
    <rPh sb="46" eb="47">
      <t>トウ</t>
    </rPh>
    <rPh sb="51" eb="52">
      <t>ホン</t>
    </rPh>
    <rPh sb="52" eb="55">
      <t>ジョセイキン</t>
    </rPh>
    <rPh sb="56" eb="58">
      <t>ソウトウ</t>
    </rPh>
    <rPh sb="60" eb="61">
      <t>ガク</t>
    </rPh>
    <rPh sb="62" eb="64">
      <t>ゲンガク</t>
    </rPh>
    <phoneticPr fontId="3"/>
  </si>
  <si>
    <t>　申請者及び手続代行者はお互いに連携を図り、事業が円滑に推進できるよう努める。</t>
    <phoneticPr fontId="3"/>
  </si>
  <si>
    <t>　公社が発行する各種書類が、申請者へ通知されたことを手続代行者へも連絡する場合があることを理解している。</t>
    <phoneticPr fontId="3"/>
  </si>
  <si>
    <t>手続代行に関する誓約書</t>
    <rPh sb="0" eb="2">
      <t>テツヅキ</t>
    </rPh>
    <rPh sb="2" eb="4">
      <t>ダイコウ</t>
    </rPh>
    <rPh sb="5" eb="6">
      <t>カン</t>
    </rPh>
    <rPh sb="8" eb="11">
      <t>セイヤクショ</t>
    </rPh>
    <phoneticPr fontId="3"/>
  </si>
  <si>
    <t>手続代行者</t>
    <rPh sb="0" eb="2">
      <t>テツヅキ</t>
    </rPh>
    <rPh sb="2" eb="5">
      <t>ダイコウシャ</t>
    </rPh>
    <phoneticPr fontId="3"/>
  </si>
  <si>
    <t>法人名</t>
    <rPh sb="0" eb="2">
      <t>ホウジン</t>
    </rPh>
    <rPh sb="2" eb="3">
      <t>メイ</t>
    </rPh>
    <phoneticPr fontId="6"/>
  </si>
  <si>
    <t>支店名・
営業所名等</t>
    <rPh sb="0" eb="3">
      <t>シテンメイ</t>
    </rPh>
    <rPh sb="5" eb="8">
      <t>エイギョウショ</t>
    </rPh>
    <rPh sb="8" eb="9">
      <t>メイ</t>
    </rPh>
    <rPh sb="9" eb="10">
      <t>ナド</t>
    </rPh>
    <phoneticPr fontId="3"/>
  </si>
  <si>
    <t>１．助成金に関する申請について</t>
    <rPh sb="2" eb="5">
      <t>ジョセイキン</t>
    </rPh>
    <rPh sb="6" eb="7">
      <t>カン</t>
    </rPh>
    <rPh sb="9" eb="11">
      <t>シンセイ</t>
    </rPh>
    <phoneticPr fontId="3"/>
  </si>
  <si>
    <t>　手続代行者は、交付要綱及び助成事業の内容を全て承知の上で、公社に必要な申請書類を提出する。
　なお、提出された申請書を公社が審査した結果、助成金の交付対象にならない場合があることを手続代行者が理解し、申請者に周知したうえで申請を行う。</t>
    <rPh sb="1" eb="3">
      <t>テツヅキ</t>
    </rPh>
    <rPh sb="3" eb="6">
      <t>ダイコウシャ</t>
    </rPh>
    <rPh sb="8" eb="10">
      <t>コウフ</t>
    </rPh>
    <rPh sb="10" eb="12">
      <t>ヨウコウ</t>
    </rPh>
    <rPh sb="12" eb="13">
      <t>オヨ</t>
    </rPh>
    <rPh sb="91" eb="93">
      <t>テツヅキ</t>
    </rPh>
    <rPh sb="93" eb="96">
      <t>ダイコウシャ</t>
    </rPh>
    <rPh sb="97" eb="99">
      <t>リカイ</t>
    </rPh>
    <rPh sb="105" eb="107">
      <t>シュウチ</t>
    </rPh>
    <phoneticPr fontId="3"/>
  </si>
  <si>
    <t xml:space="preserve"> 　申請者自身も申請内容、申請手続きの流れ及び提出期限等を把握できるようにし、申請漏れがないよう必要な情報を共有し合うこと。</t>
    <rPh sb="2" eb="5">
      <t>シンセイシャ</t>
    </rPh>
    <rPh sb="5" eb="7">
      <t>ジシン</t>
    </rPh>
    <rPh sb="8" eb="10">
      <t>シンセイ</t>
    </rPh>
    <phoneticPr fontId="3"/>
  </si>
  <si>
    <t>　手続代行者が行う手続きについての調査より、手続代行者が交付要綱の規定に従って手続きを遂行していないと認められ、代行の停止を求められたときは、これに異議なく応じることに同意する。</t>
    <rPh sb="1" eb="3">
      <t>テツヅキ</t>
    </rPh>
    <rPh sb="3" eb="6">
      <t>ダイコウシャ</t>
    </rPh>
    <rPh sb="7" eb="8">
      <t>オコナ</t>
    </rPh>
    <rPh sb="9" eb="11">
      <t>テツヅ</t>
    </rPh>
    <rPh sb="17" eb="19">
      <t>チョウサ</t>
    </rPh>
    <rPh sb="22" eb="24">
      <t>テツヅキ</t>
    </rPh>
    <rPh sb="24" eb="27">
      <t>ダイコウシャ</t>
    </rPh>
    <rPh sb="28" eb="30">
      <t>コウフ</t>
    </rPh>
    <rPh sb="30" eb="32">
      <t>ヨウコウ</t>
    </rPh>
    <rPh sb="33" eb="35">
      <t>キテイ</t>
    </rPh>
    <rPh sb="36" eb="37">
      <t>シタガ</t>
    </rPh>
    <rPh sb="39" eb="41">
      <t>テツヅ</t>
    </rPh>
    <rPh sb="43" eb="45">
      <t>スイコウ</t>
    </rPh>
    <rPh sb="51" eb="52">
      <t>ミト</t>
    </rPh>
    <rPh sb="56" eb="58">
      <t>ダイコウ</t>
    </rPh>
    <rPh sb="59" eb="61">
      <t>テイシ</t>
    </rPh>
    <rPh sb="62" eb="63">
      <t>モト</t>
    </rPh>
    <rPh sb="74" eb="76">
      <t>イギ</t>
    </rPh>
    <rPh sb="78" eb="79">
      <t>オウ</t>
    </rPh>
    <rPh sb="84" eb="86">
      <t>ドウイ</t>
    </rPh>
    <phoneticPr fontId="3"/>
  </si>
  <si>
    <t>1住戸1台の使用の
場合の申請可能額</t>
    <rPh sb="1" eb="3">
      <t>ジュウコ</t>
    </rPh>
    <rPh sb="4" eb="5">
      <t>ダイ</t>
    </rPh>
    <rPh sb="6" eb="8">
      <t>シヨウ</t>
    </rPh>
    <rPh sb="10" eb="12">
      <t>バアイ</t>
    </rPh>
    <phoneticPr fontId="3"/>
  </si>
  <si>
    <t>住宅種別</t>
    <rPh sb="0" eb="2">
      <t>ジュウタク</t>
    </rPh>
    <rPh sb="2" eb="4">
      <t>シュベツ</t>
    </rPh>
    <phoneticPr fontId="3"/>
  </si>
  <si>
    <t>設置住戸数</t>
    <rPh sb="0" eb="2">
      <t>セッチ</t>
    </rPh>
    <rPh sb="2" eb="5">
      <t>ジュウコスウ</t>
    </rPh>
    <phoneticPr fontId="3"/>
  </si>
  <si>
    <t>設置台数合計</t>
    <rPh sb="0" eb="2">
      <t>セッチ</t>
    </rPh>
    <rPh sb="2" eb="4">
      <t>ダイスウ</t>
    </rPh>
    <rPh sb="4" eb="6">
      <t>ゴウケイ</t>
    </rPh>
    <phoneticPr fontId="3"/>
  </si>
  <si>
    <t>識別情報</t>
    <rPh sb="0" eb="2">
      <t>シキベツ</t>
    </rPh>
    <rPh sb="2" eb="4">
      <t>ジョウホウ</t>
    </rPh>
    <phoneticPr fontId="3"/>
  </si>
  <si>
    <t>※識別情報は1人の申請者が複数申請する場合にのみ記入してください。</t>
    <rPh sb="1" eb="3">
      <t>シキベツ</t>
    </rPh>
    <rPh sb="3" eb="5">
      <t>ジョウホウ</t>
    </rPh>
    <rPh sb="7" eb="8">
      <t>ニン</t>
    </rPh>
    <rPh sb="9" eb="12">
      <t>シンセイシャ</t>
    </rPh>
    <rPh sb="13" eb="15">
      <t>フクスウ</t>
    </rPh>
    <rPh sb="15" eb="17">
      <t>シンセイ</t>
    </rPh>
    <rPh sb="19" eb="21">
      <t>バアイ</t>
    </rPh>
    <rPh sb="24" eb="26">
      <t>キニュウ</t>
    </rPh>
    <phoneticPr fontId="3"/>
  </si>
  <si>
    <t>戸建</t>
    <rPh sb="0" eb="2">
      <t>コダテ</t>
    </rPh>
    <phoneticPr fontId="3"/>
  </si>
  <si>
    <t>集合</t>
    <rPh sb="0" eb="2">
      <t>シュウゴウ</t>
    </rPh>
    <phoneticPr fontId="3"/>
  </si>
  <si>
    <t xml:space="preserve"> 手続代行者に依頼する場合においても、申請内容、申請手続きの流れ及び提出期限等、必要な情報を共有し、申請漏れがないよう状況を把握するよう努める。</t>
    <rPh sb="38" eb="39">
      <t>ナド</t>
    </rPh>
    <rPh sb="59" eb="61">
      <t>ジョウキョウ</t>
    </rPh>
    <rPh sb="62" eb="64">
      <t>ハアク</t>
    </rPh>
    <rPh sb="68" eb="69">
      <t>ツト</t>
    </rPh>
    <phoneticPr fontId="3"/>
  </si>
  <si>
    <t>　手続代行者に依頼する場合においても、申請内容、申請手続きの流れ及び提出期限等、必要な情報を共有し、申請漏れがないよう状況を把握するよう努める。</t>
    <phoneticPr fontId="3"/>
  </si>
  <si>
    <t>50kW未満の太陽光発電システム及び電気自動車等と併せて導入、又は既に導入している</t>
    <rPh sb="4" eb="6">
      <t>ミマン</t>
    </rPh>
    <rPh sb="7" eb="10">
      <t>タイヨウコウ</t>
    </rPh>
    <rPh sb="10" eb="12">
      <t>ハツデン</t>
    </rPh>
    <rPh sb="16" eb="17">
      <t>オヨ</t>
    </rPh>
    <rPh sb="18" eb="20">
      <t>デンキ</t>
    </rPh>
    <rPh sb="20" eb="23">
      <t>ジドウシャ</t>
    </rPh>
    <rPh sb="23" eb="24">
      <t>ナド</t>
    </rPh>
    <rPh sb="25" eb="26">
      <t>アワ</t>
    </rPh>
    <rPh sb="28" eb="30">
      <t>ドウニュウ</t>
    </rPh>
    <rPh sb="31" eb="32">
      <t>マタ</t>
    </rPh>
    <rPh sb="33" eb="34">
      <t>スデ</t>
    </rPh>
    <rPh sb="35" eb="37">
      <t>ドウニュウ</t>
    </rPh>
    <phoneticPr fontId="3"/>
  </si>
  <si>
    <t>V2H 該当有りの申請額</t>
    <rPh sb="4" eb="6">
      <t>ガイトウ</t>
    </rPh>
    <rPh sb="6" eb="7">
      <t>ア</t>
    </rPh>
    <rPh sb="9" eb="11">
      <t>シンセイ</t>
    </rPh>
    <rPh sb="11" eb="12">
      <t>ガク</t>
    </rPh>
    <phoneticPr fontId="3"/>
  </si>
  <si>
    <t>V2H 該当無しの申請額</t>
    <rPh sb="4" eb="6">
      <t>ガイトウ</t>
    </rPh>
    <rPh sb="6" eb="7">
      <t>ナ</t>
    </rPh>
    <rPh sb="9" eb="11">
      <t>シンセイ</t>
    </rPh>
    <rPh sb="11" eb="12">
      <t>ガク</t>
    </rPh>
    <phoneticPr fontId="3"/>
  </si>
  <si>
    <t>助成対象設備でリース等を使用する場合には、リース等事業者が共同申請者となり、助成対象設備の助成金はリース等事業者に支払われることを理解している。</t>
    <rPh sb="0" eb="2">
      <t>ジョセイ</t>
    </rPh>
    <rPh sb="2" eb="4">
      <t>タイショウ</t>
    </rPh>
    <rPh sb="4" eb="6">
      <t>セツビ</t>
    </rPh>
    <rPh sb="10" eb="11">
      <t>ナド</t>
    </rPh>
    <rPh sb="12" eb="14">
      <t>シヨウ</t>
    </rPh>
    <rPh sb="16" eb="18">
      <t>バアイ</t>
    </rPh>
    <rPh sb="24" eb="25">
      <t>ナド</t>
    </rPh>
    <rPh sb="25" eb="28">
      <t>ジギョウシャ</t>
    </rPh>
    <rPh sb="29" eb="31">
      <t>キョウドウ</t>
    </rPh>
    <rPh sb="31" eb="34">
      <t>シンセイシャ</t>
    </rPh>
    <rPh sb="38" eb="40">
      <t>ジョセイ</t>
    </rPh>
    <rPh sb="40" eb="42">
      <t>タイショウ</t>
    </rPh>
    <rPh sb="42" eb="44">
      <t>セツビ</t>
    </rPh>
    <rPh sb="45" eb="48">
      <t>ジョセイキン</t>
    </rPh>
    <rPh sb="52" eb="53">
      <t>ナド</t>
    </rPh>
    <rPh sb="53" eb="56">
      <t>ジギョウシャ</t>
    </rPh>
    <rPh sb="57" eb="59">
      <t>シハラ</t>
    </rPh>
    <rPh sb="65" eb="67">
      <t>リカイ</t>
    </rPh>
    <phoneticPr fontId="3"/>
  </si>
  <si>
    <t>　太陽光発電システム、蓄電池システム及びV2Hに対する助成金の上限額（助成対象経費又は手引きにより算出される額のいずれか低い額以下であること）について理解し、了承していること。</t>
    <rPh sb="1" eb="4">
      <t>タイヨウコウ</t>
    </rPh>
    <rPh sb="4" eb="6">
      <t>ハツデン</t>
    </rPh>
    <rPh sb="18" eb="19">
      <t>オヨ</t>
    </rPh>
    <phoneticPr fontId="3"/>
  </si>
  <si>
    <t>　助成対象経費について本助成金以外に国（助成対象住宅及び助成対象住宅と一体的に助成される太陽光発電システム、蓄電池システム及びV2Hに対するものに限る。）、都、公社又は都の補助金の交付を受け補助金交付事業を行う者から、本事業と事業目的及び対象を同一とする助成金等を受給しないこと。</t>
    <phoneticPr fontId="3"/>
  </si>
  <si>
    <t>　助成金額、太陽光発電システム、蓄電池システム及びV2Hに対する助成金の上限額について理解し、了承している（交付申請金額を超えて申請することはできないことを理解している。）。</t>
    <rPh sb="1" eb="3">
      <t>ジョセイ</t>
    </rPh>
    <rPh sb="3" eb="5">
      <t>キンガク</t>
    </rPh>
    <rPh sb="6" eb="9">
      <t>タイヨウコウ</t>
    </rPh>
    <rPh sb="9" eb="11">
      <t>ハツデン</t>
    </rPh>
    <rPh sb="16" eb="19">
      <t>チクデンチ</t>
    </rPh>
    <rPh sb="23" eb="24">
      <t>オヨ</t>
    </rPh>
    <rPh sb="29" eb="30">
      <t>タイ</t>
    </rPh>
    <rPh sb="32" eb="35">
      <t>ジョセイキン</t>
    </rPh>
    <rPh sb="36" eb="39">
      <t>ジョウゲンガク</t>
    </rPh>
    <rPh sb="43" eb="45">
      <t>リカイ</t>
    </rPh>
    <rPh sb="47" eb="49">
      <t>リョウショウ</t>
    </rPh>
    <rPh sb="54" eb="56">
      <t>コウフ</t>
    </rPh>
    <rPh sb="56" eb="58">
      <t>シンセイ</t>
    </rPh>
    <rPh sb="58" eb="60">
      <t>キンガク</t>
    </rPh>
    <rPh sb="61" eb="62">
      <t>コ</t>
    </rPh>
    <rPh sb="64" eb="66">
      <t>シンセイ</t>
    </rPh>
    <rPh sb="78" eb="80">
      <t>リカイ</t>
    </rPh>
    <phoneticPr fontId="3"/>
  </si>
  <si>
    <t>　手続代行者は、申請者と必要な情報を共有し、事業を円滑に推進できるよう連携を図ることを誓約する。</t>
    <rPh sb="1" eb="3">
      <t>テツヅキ</t>
    </rPh>
    <rPh sb="3" eb="6">
      <t>ダイコウシャ</t>
    </rPh>
    <rPh sb="8" eb="11">
      <t>シンセイシャ</t>
    </rPh>
    <rPh sb="12" eb="14">
      <t>ヒツヨウ</t>
    </rPh>
    <rPh sb="15" eb="17">
      <t>ジョウホウ</t>
    </rPh>
    <rPh sb="18" eb="20">
      <t>キョウユウ</t>
    </rPh>
    <rPh sb="22" eb="24">
      <t>ジギョウ</t>
    </rPh>
    <rPh sb="25" eb="27">
      <t>エンカツ</t>
    </rPh>
    <rPh sb="28" eb="30">
      <t>スイシン</t>
    </rPh>
    <rPh sb="35" eb="37">
      <t>レンケイ</t>
    </rPh>
    <rPh sb="38" eb="39">
      <t>ハカ</t>
    </rPh>
    <rPh sb="43" eb="45">
      <t>セイヤク</t>
    </rPh>
    <phoneticPr fontId="3"/>
  </si>
  <si>
    <t>　手続代行者は、依頼を受けた手続きを実施するにあたり、誠意をもって実施し、また公社の指示に従うことを誓約する。</t>
    <rPh sb="18" eb="20">
      <t>ジッシ</t>
    </rPh>
    <rPh sb="27" eb="29">
      <t>セイイ</t>
    </rPh>
    <rPh sb="33" eb="35">
      <t>ジッシ</t>
    </rPh>
    <phoneticPr fontId="3"/>
  </si>
  <si>
    <t xml:space="preserve"> 機能性太陽光発電システムの設置に当たっては、「優れた機能性を有する太陽光発電システムの設置について（東京都）」の留意事項に記載のある設置方法に従い設置していること。</t>
    <rPh sb="51" eb="53">
      <t>トウキョウ</t>
    </rPh>
    <rPh sb="53" eb="54">
      <t>ト</t>
    </rPh>
    <phoneticPr fontId="3"/>
  </si>
  <si>
    <t xml:space="preserve"> 機能性太陽光発電システムの設置に当たっては、「優れた機能性を有する太陽光発電システムの設置について（東京都環境局）」の留意事項に記載のある設置方法に従い設置していること。</t>
    <rPh sb="51" eb="53">
      <t>トウキョウ</t>
    </rPh>
    <rPh sb="53" eb="54">
      <t>ト</t>
    </rPh>
    <rPh sb="54" eb="57">
      <t>カンキョウキョク</t>
    </rPh>
    <phoneticPr fontId="3"/>
  </si>
  <si>
    <t xml:space="preserve">架台設置に係る申請金額 </t>
    <phoneticPr fontId="3"/>
  </si>
  <si>
    <t>助成金申請金額　②</t>
    <rPh sb="0" eb="3">
      <t>ジョセイキン</t>
    </rPh>
    <rPh sb="3" eb="7">
      <t>シンセイキンガク</t>
    </rPh>
    <phoneticPr fontId="3"/>
  </si>
  <si>
    <t>【個人】本人確認書類</t>
    <rPh sb="1" eb="3">
      <t>コジン</t>
    </rPh>
    <rPh sb="4" eb="6">
      <t>ホンニン</t>
    </rPh>
    <rPh sb="6" eb="8">
      <t>カクニン</t>
    </rPh>
    <rPh sb="8" eb="10">
      <t>ショルイ</t>
    </rPh>
    <phoneticPr fontId="3"/>
  </si>
  <si>
    <t>代表申請者名、その他建築主名、代表申請者住所の記入が必要です。</t>
    <rPh sb="0" eb="2">
      <t>ダイヒョウ</t>
    </rPh>
    <rPh sb="2" eb="4">
      <t>シンセイ</t>
    </rPh>
    <rPh sb="4" eb="5">
      <t>シャ</t>
    </rPh>
    <rPh sb="5" eb="6">
      <t>メイ</t>
    </rPh>
    <rPh sb="9" eb="10">
      <t>タ</t>
    </rPh>
    <rPh sb="10" eb="12">
      <t>ケンチク</t>
    </rPh>
    <rPh sb="12" eb="13">
      <t>ヌシ</t>
    </rPh>
    <rPh sb="13" eb="14">
      <t>メイ</t>
    </rPh>
    <rPh sb="23" eb="25">
      <t>キニュウ</t>
    </rPh>
    <rPh sb="26" eb="28">
      <t>ヒツヨウ</t>
    </rPh>
    <phoneticPr fontId="3"/>
  </si>
  <si>
    <t>代表申請者の本人確認書類または実在証明書類を提出してください。</t>
    <rPh sb="0" eb="5">
      <t>ダイヒョウシンセイシャ</t>
    </rPh>
    <rPh sb="6" eb="12">
      <t>ホンニンカクニンショルイ</t>
    </rPh>
    <rPh sb="15" eb="17">
      <t>ジツザイ</t>
    </rPh>
    <rPh sb="17" eb="19">
      <t>ショウメイ</t>
    </rPh>
    <rPh sb="19" eb="21">
      <t>ショルイ</t>
    </rPh>
    <rPh sb="22" eb="24">
      <t>テイシュツ</t>
    </rPh>
    <phoneticPr fontId="3"/>
  </si>
  <si>
    <t>太陽光発電、蓄電池システム及びV2Hでリース等を使用の場合にはリース等事業者の実在証明書類を提出してください。</t>
    <rPh sb="0" eb="3">
      <t>タイヨウコウ</t>
    </rPh>
    <rPh sb="3" eb="5">
      <t>ハツデン</t>
    </rPh>
    <rPh sb="6" eb="9">
      <t>チクデンチ</t>
    </rPh>
    <rPh sb="13" eb="14">
      <t>オヨ</t>
    </rPh>
    <rPh sb="22" eb="23">
      <t>ナド</t>
    </rPh>
    <rPh sb="24" eb="26">
      <t>シヨウ</t>
    </rPh>
    <rPh sb="27" eb="29">
      <t>バアイ</t>
    </rPh>
    <rPh sb="34" eb="35">
      <t>ナド</t>
    </rPh>
    <rPh sb="35" eb="38">
      <t>ジギョウシャ</t>
    </rPh>
    <rPh sb="39" eb="41">
      <t>ジツザイ</t>
    </rPh>
    <rPh sb="41" eb="43">
      <t>ショウメイ</t>
    </rPh>
    <rPh sb="43" eb="45">
      <t>ショルイ</t>
    </rPh>
    <rPh sb="46" eb="48">
      <t>テイシュツ</t>
    </rPh>
    <phoneticPr fontId="3"/>
  </si>
  <si>
    <t>代表申請者名</t>
    <rPh sb="0" eb="6">
      <t>ダイヒョウシンセイシャメイ</t>
    </rPh>
    <phoneticPr fontId="3"/>
  </si>
  <si>
    <t>その他建築主名
（建築主全員分）</t>
    <rPh sb="2" eb="3">
      <t>タ</t>
    </rPh>
    <rPh sb="3" eb="6">
      <t>ケンチクヌシ</t>
    </rPh>
    <rPh sb="9" eb="12">
      <t>ケンチクヌシ</t>
    </rPh>
    <rPh sb="12" eb="14">
      <t>ゼンイン</t>
    </rPh>
    <rPh sb="14" eb="15">
      <t>ブン</t>
    </rPh>
    <phoneticPr fontId="3"/>
  </si>
  <si>
    <t>代表申請者住所</t>
    <rPh sb="0" eb="5">
      <t>ダイヒョウシンセイシャ</t>
    </rPh>
    <rPh sb="5" eb="7">
      <t>ジュウショ</t>
    </rPh>
    <phoneticPr fontId="3"/>
  </si>
  <si>
    <t>11</t>
    <phoneticPr fontId="3"/>
  </si>
  <si>
    <t>12</t>
    <phoneticPr fontId="3"/>
  </si>
  <si>
    <t>購入予定機器のメーカー</t>
    <rPh sb="0" eb="2">
      <t>コウニュウ</t>
    </rPh>
    <rPh sb="2" eb="4">
      <t>ヨテイ</t>
    </rPh>
    <rPh sb="4" eb="6">
      <t>キキ</t>
    </rPh>
    <phoneticPr fontId="3"/>
  </si>
  <si>
    <t>購入予定機器の型番</t>
    <rPh sb="7" eb="9">
      <t>カタバン</t>
    </rPh>
    <phoneticPr fontId="3"/>
  </si>
  <si>
    <t>購入予定機器の
パッケージ型番</t>
    <rPh sb="13" eb="15">
      <t>カタバン</t>
    </rPh>
    <phoneticPr fontId="3"/>
  </si>
  <si>
    <t>4.プライバシー・ポリシーについて</t>
  </si>
  <si>
    <t>4.プライバシー・ポリシーについて</t>
    <phoneticPr fontId="3"/>
  </si>
  <si>
    <t>本事業の申請書等により東京都環境公社（以下「公社」という。）が入手する個人情報は、申請者への問合せ、補助金の交付などの通知及び振込、財産処分制限にかかる調査、その他公社が行う調査などを目的とし、公社が定める「プライバシーポリシー（個人情報保護方針）」（※）に従って使用されることを了承している。
※　公社の個人情報保護方針については、ＨＰ（https://www.tokyokankyo.jp/privacy）に記載しています。</t>
    <phoneticPr fontId="3"/>
  </si>
  <si>
    <t>5.交付申請について</t>
    <rPh sb="2" eb="4">
      <t>コウフ</t>
    </rPh>
    <rPh sb="4" eb="6">
      <t>シンセイ</t>
    </rPh>
    <phoneticPr fontId="3"/>
  </si>
  <si>
    <t>6.助成対象住宅及び機器の設置について</t>
    <rPh sb="2" eb="8">
      <t>ジョセイタイショウジュウタク</t>
    </rPh>
    <rPh sb="8" eb="9">
      <t>オヨ</t>
    </rPh>
    <rPh sb="10" eb="12">
      <t>キキ</t>
    </rPh>
    <rPh sb="13" eb="15">
      <t>セッチ</t>
    </rPh>
    <phoneticPr fontId="3"/>
  </si>
  <si>
    <t>7.助成対象設備でリース等を使用する場合について</t>
    <rPh sb="2" eb="4">
      <t>ジョセイ</t>
    </rPh>
    <rPh sb="4" eb="6">
      <t>タイショウ</t>
    </rPh>
    <rPh sb="6" eb="8">
      <t>セツビ</t>
    </rPh>
    <rPh sb="12" eb="13">
      <t>ナド</t>
    </rPh>
    <rPh sb="14" eb="16">
      <t>シヨウ</t>
    </rPh>
    <rPh sb="18" eb="20">
      <t>バアイ</t>
    </rPh>
    <phoneticPr fontId="3"/>
  </si>
  <si>
    <t>8.手続代行者について</t>
    <rPh sb="2" eb="7">
      <t>テツヅキダイコウシャ</t>
    </rPh>
    <phoneticPr fontId="3"/>
  </si>
  <si>
    <t>6.助成対象住宅及び機器の設置について</t>
    <rPh sb="2" eb="8">
      <t>ジョセイタイショウジュウタク</t>
    </rPh>
    <rPh sb="8" eb="9">
      <t>オヨ</t>
    </rPh>
    <phoneticPr fontId="3"/>
  </si>
  <si>
    <t>7.本助成金に相当する額の減額について</t>
    <rPh sb="2" eb="6">
      <t>ホンジョセイキン</t>
    </rPh>
    <rPh sb="7" eb="9">
      <t>ソウトウ</t>
    </rPh>
    <rPh sb="11" eb="12">
      <t>ガク</t>
    </rPh>
    <rPh sb="13" eb="15">
      <t>ゲンガク</t>
    </rPh>
    <phoneticPr fontId="3"/>
  </si>
  <si>
    <t>3.プライバシー・ポリシーについて</t>
    <phoneticPr fontId="3"/>
  </si>
  <si>
    <t>〒</t>
    <phoneticPr fontId="3"/>
  </si>
  <si>
    <t>竣工予定日</t>
    <rPh sb="0" eb="2">
      <t>シュンコウ</t>
    </rPh>
    <rPh sb="2" eb="5">
      <t>ヨテイヒ</t>
    </rPh>
    <phoneticPr fontId="3"/>
  </si>
  <si>
    <t>担当部署</t>
    <rPh sb="0" eb="2">
      <t>タントウ</t>
    </rPh>
    <rPh sb="2" eb="4">
      <t>ブショ</t>
    </rPh>
    <phoneticPr fontId="6"/>
  </si>
  <si>
    <t>担当者氏名</t>
    <rPh sb="0" eb="3">
      <t>タントウシャ</t>
    </rPh>
    <rPh sb="3" eb="5">
      <t>シメイ</t>
    </rPh>
    <phoneticPr fontId="6"/>
  </si>
  <si>
    <t>担当者連絡先</t>
    <phoneticPr fontId="6"/>
  </si>
  <si>
    <t>担当部署固定電話</t>
    <phoneticPr fontId="6"/>
  </si>
  <si>
    <t>担当者
メールアドレス</t>
    <phoneticPr fontId="6"/>
  </si>
  <si>
    <t>10,000円/kW</t>
    <rPh sb="6" eb="7">
      <t>エン</t>
    </rPh>
    <phoneticPr fontId="3"/>
  </si>
  <si>
    <t>所有権者</t>
    <rPh sb="0" eb="4">
      <t>ショユウケンシャ</t>
    </rPh>
    <phoneticPr fontId="3"/>
  </si>
  <si>
    <t>申請なし</t>
    <rPh sb="0" eb="2">
      <t>シンセイ</t>
    </rPh>
    <phoneticPr fontId="3"/>
  </si>
  <si>
    <t>建築主所有</t>
    <rPh sb="0" eb="3">
      <t>ケンチクヌシ</t>
    </rPh>
    <rPh sb="3" eb="5">
      <t>ショユウ</t>
    </rPh>
    <phoneticPr fontId="3"/>
  </si>
  <si>
    <t>リース等</t>
    <rPh sb="3" eb="4">
      <t>ナド</t>
    </rPh>
    <phoneticPr fontId="3"/>
  </si>
  <si>
    <t>申請者名（建築主）</t>
    <rPh sb="0" eb="3">
      <t>シンセイシャ</t>
    </rPh>
    <rPh sb="3" eb="4">
      <t>メイ</t>
    </rPh>
    <rPh sb="5" eb="7">
      <t>ケンチク</t>
    </rPh>
    <rPh sb="7" eb="8">
      <t>ヌシ</t>
    </rPh>
    <phoneticPr fontId="6"/>
  </si>
  <si>
    <t>ユーザー登録ID</t>
    <rPh sb="4" eb="6">
      <t>トウロク</t>
    </rPh>
    <phoneticPr fontId="6"/>
  </si>
  <si>
    <t>【Ｃ】当該周辺機器に係る太陽光発電システムの発電出力
           (直流電力変換装置以外)</t>
    <phoneticPr fontId="3"/>
  </si>
  <si>
    <t>【D】当該周辺機器に係る太陽光発電システムの発電出力
         （直流電力変換装置）</t>
    <rPh sb="3" eb="5">
      <t>トウガイ</t>
    </rPh>
    <rPh sb="5" eb="7">
      <t>シュウヘン</t>
    </rPh>
    <rPh sb="7" eb="9">
      <t>キキ</t>
    </rPh>
    <rPh sb="10" eb="11">
      <t>カカ</t>
    </rPh>
    <rPh sb="12" eb="15">
      <t>タイヨウコウ</t>
    </rPh>
    <rPh sb="15" eb="17">
      <t>ハツデン</t>
    </rPh>
    <rPh sb="22" eb="24">
      <t>ハツデン</t>
    </rPh>
    <rPh sb="24" eb="26">
      <t>シュツリョク</t>
    </rPh>
    <rPh sb="37" eb="39">
      <t>チョクリュウ</t>
    </rPh>
    <rPh sb="39" eb="41">
      <t>デンリョク</t>
    </rPh>
    <rPh sb="41" eb="43">
      <t>ヘンカン</t>
    </rPh>
    <rPh sb="43" eb="45">
      <t>ソウチ</t>
    </rPh>
    <phoneticPr fontId="3"/>
  </si>
  <si>
    <t>kW</t>
  </si>
  <si>
    <t>有り</t>
    <rPh sb="0" eb="1">
      <t>ア</t>
    </rPh>
    <phoneticPr fontId="3"/>
  </si>
  <si>
    <t xml:space="preserve"> 税金の滞納があるもの、刑事上の処分を受けているものその他の公的資金の交付先として社会通念上適切でないと認められるものでない。</t>
    <phoneticPr fontId="3"/>
  </si>
  <si>
    <t>　税金の滞納があるもの、刑事上の処分を受けているものその他の公的資金の交付先として社会通念上適切でないと認められるものでない。</t>
    <phoneticPr fontId="3"/>
  </si>
  <si>
    <t>（第三面）</t>
    <rPh sb="1" eb="2">
      <t>ダイ</t>
    </rPh>
    <rPh sb="2" eb="3">
      <t>サン</t>
    </rPh>
    <rPh sb="3" eb="4">
      <t>メン</t>
    </rPh>
    <phoneticPr fontId="3"/>
  </si>
  <si>
    <t>太陽光発電システム
の発電出力</t>
    <phoneticPr fontId="3"/>
  </si>
  <si>
    <t>発電出力に
乗じる額</t>
    <phoneticPr fontId="3"/>
  </si>
  <si>
    <t>太陽光発電システムのパワーコンディショナを設置している住戸の申請金額合計</t>
    <rPh sb="30" eb="34">
      <t>シンセイキンガク</t>
    </rPh>
    <rPh sb="34" eb="36">
      <t>ゴウケイ</t>
    </rPh>
    <phoneticPr fontId="3"/>
  </si>
  <si>
    <t>オール電化 該当の有無</t>
    <rPh sb="3" eb="5">
      <t>デンカ</t>
    </rPh>
    <rPh sb="6" eb="8">
      <t>ガイトウ</t>
    </rPh>
    <rPh sb="9" eb="11">
      <t>ウム</t>
    </rPh>
    <phoneticPr fontId="3"/>
  </si>
  <si>
    <t>無し</t>
    <rPh sb="0" eb="1">
      <t>ナ</t>
    </rPh>
    <phoneticPr fontId="3"/>
  </si>
  <si>
    <t>架台設置に係る申請金額</t>
    <phoneticPr fontId="3"/>
  </si>
  <si>
    <t>助成金額(以下のいずれか小さい額）</t>
    <phoneticPr fontId="3"/>
  </si>
  <si>
    <t>①太陽光発電の発電出力×20万円 / ②助成対象経費（る材料費及び工事費）</t>
    <phoneticPr fontId="3"/>
  </si>
  <si>
    <t>オール電化</t>
    <rPh sb="3" eb="5">
      <t>デンカ</t>
    </rPh>
    <phoneticPr fontId="3"/>
  </si>
  <si>
    <t>架台設置の有無</t>
    <rPh sb="0" eb="2">
      <t>カダイ</t>
    </rPh>
    <rPh sb="2" eb="4">
      <t>セッチ</t>
    </rPh>
    <rPh sb="5" eb="7">
      <t>ウム</t>
    </rPh>
    <phoneticPr fontId="3"/>
  </si>
  <si>
    <t>集合住宅の場合の受電方式</t>
    <phoneticPr fontId="3"/>
  </si>
  <si>
    <t>一括受電</t>
    <rPh sb="0" eb="4">
      <t>イッカツジュデン</t>
    </rPh>
    <phoneticPr fontId="3"/>
  </si>
  <si>
    <t>戸別連携</t>
    <rPh sb="0" eb="2">
      <t>コベツ</t>
    </rPh>
    <rPh sb="2" eb="4">
      <t>レンケイ</t>
    </rPh>
    <phoneticPr fontId="3"/>
  </si>
  <si>
    <t>※ユーザー登録申請時に発行されたIDを記入してください。</t>
    <phoneticPr fontId="3"/>
  </si>
  <si>
    <t>※ユーザー登録申請時に発行されたIDを記入してください。</t>
    <phoneticPr fontId="3"/>
  </si>
  <si>
    <t>変更があった場合に提出してください。</t>
    <rPh sb="0" eb="2">
      <t>ヘンコウ</t>
    </rPh>
    <rPh sb="6" eb="8">
      <t>バアイ</t>
    </rPh>
    <rPh sb="9" eb="11">
      <t>テイシュツ</t>
    </rPh>
    <phoneticPr fontId="3"/>
  </si>
  <si>
    <t xml:space="preserve"> 東京ゼロエミ住宅ロゴマークの使用を希望する場合はチェックを入れてください。</t>
    <phoneticPr fontId="3"/>
  </si>
  <si>
    <t>所有する
助成対象設備</t>
    <rPh sb="0" eb="2">
      <t>ショユウ</t>
    </rPh>
    <rPh sb="5" eb="7">
      <t>ジョセイ</t>
    </rPh>
    <rPh sb="7" eb="9">
      <t>タイショウ</t>
    </rPh>
    <rPh sb="9" eb="11">
      <t>セツビ</t>
    </rPh>
    <phoneticPr fontId="3"/>
  </si>
  <si>
    <t>□</t>
  </si>
  <si>
    <t>太陽光発電システム</t>
    <rPh sb="0" eb="5">
      <t>タイヨウコウハツデン</t>
    </rPh>
    <phoneticPr fontId="3"/>
  </si>
  <si>
    <t>蓄電池システム</t>
    <rPh sb="0" eb="3">
      <t>チクデンチ</t>
    </rPh>
    <phoneticPr fontId="3"/>
  </si>
  <si>
    <t>V2H</t>
    <phoneticPr fontId="3"/>
  </si>
  <si>
    <t>（第一面別紙）</t>
    <rPh sb="1" eb="2">
      <t>ダイ</t>
    </rPh>
    <rPh sb="2" eb="3">
      <t>イチ</t>
    </rPh>
    <rPh sb="3" eb="4">
      <t>メン</t>
    </rPh>
    <rPh sb="4" eb="6">
      <t>ベッシ</t>
    </rPh>
    <phoneticPr fontId="3"/>
  </si>
  <si>
    <t>リース等事業者が助成対象設備ごとに異なる場合は、第一面に記入した共同申請者情報以外の共同申請者情報を記入し、提出してください。</t>
    <rPh sb="25" eb="26">
      <t>イチ</t>
    </rPh>
    <phoneticPr fontId="5"/>
  </si>
  <si>
    <t>2-2　共同申請者情報</t>
    <rPh sb="4" eb="6">
      <t>キョウドウ</t>
    </rPh>
    <rPh sb="6" eb="9">
      <t>シンセイシャ</t>
    </rPh>
    <rPh sb="9" eb="11">
      <t>ジョウホウ</t>
    </rPh>
    <phoneticPr fontId="6"/>
  </si>
  <si>
    <t>　2-2 所有権者（所有者がリース等事業者の場合、事業者情報を記入してください）　</t>
    <rPh sb="5" eb="8">
      <t>ショユウケン</t>
    </rPh>
    <rPh sb="8" eb="9">
      <t>シャ</t>
    </rPh>
    <rPh sb="10" eb="13">
      <t>ショユウシャ</t>
    </rPh>
    <rPh sb="17" eb="18">
      <t>ナド</t>
    </rPh>
    <rPh sb="18" eb="21">
      <t>ジギョウシャ</t>
    </rPh>
    <rPh sb="22" eb="24">
      <t>バアイ</t>
    </rPh>
    <rPh sb="25" eb="27">
      <t>ジギョウ</t>
    </rPh>
    <rPh sb="27" eb="28">
      <t>シャ</t>
    </rPh>
    <rPh sb="28" eb="30">
      <t>ジョウホウ</t>
    </rPh>
    <rPh sb="31" eb="33">
      <t>キニュウ</t>
    </rPh>
    <phoneticPr fontId="6"/>
  </si>
  <si>
    <t>　2-3　所有権者（所有者がリース等事業者の場合、事業者情報を記入してください）　</t>
    <rPh sb="5" eb="8">
      <t>ショユウケン</t>
    </rPh>
    <rPh sb="8" eb="9">
      <t>シャ</t>
    </rPh>
    <rPh sb="10" eb="13">
      <t>ショユウシャ</t>
    </rPh>
    <rPh sb="17" eb="18">
      <t>ナド</t>
    </rPh>
    <rPh sb="18" eb="21">
      <t>ジギョウシャ</t>
    </rPh>
    <rPh sb="22" eb="24">
      <t>バアイ</t>
    </rPh>
    <rPh sb="25" eb="27">
      <t>ジギョウ</t>
    </rPh>
    <rPh sb="27" eb="28">
      <t>シャ</t>
    </rPh>
    <rPh sb="28" eb="30">
      <t>ジョウホウ</t>
    </rPh>
    <rPh sb="31" eb="33">
      <t>キニュウ</t>
    </rPh>
    <phoneticPr fontId="6"/>
  </si>
  <si>
    <t>※リース等事業者が同一の場合、
   助成対象設備を複数選択してください。</t>
    <rPh sb="4" eb="5">
      <t>ナド</t>
    </rPh>
    <rPh sb="5" eb="8">
      <t>ジギョウシャ</t>
    </rPh>
    <rPh sb="9" eb="11">
      <t>ドウイツ</t>
    </rPh>
    <rPh sb="12" eb="14">
      <t>バアイ</t>
    </rPh>
    <rPh sb="19" eb="25">
      <t>ジョセイタイショウセツビ</t>
    </rPh>
    <rPh sb="26" eb="30">
      <t>フクスウセンタク</t>
    </rPh>
    <phoneticPr fontId="3"/>
  </si>
  <si>
    <t>※リース等事業者が同一の場合、
　助成対象設備を複数選択してください。</t>
    <rPh sb="4" eb="5">
      <t>ナド</t>
    </rPh>
    <rPh sb="5" eb="8">
      <t>ジギョウシャ</t>
    </rPh>
    <rPh sb="9" eb="11">
      <t>ドウイツ</t>
    </rPh>
    <rPh sb="12" eb="14">
      <t>バアイ</t>
    </rPh>
    <rPh sb="17" eb="23">
      <t>ジョセイタイショウセツビ</t>
    </rPh>
    <rPh sb="24" eb="28">
      <t>フクスウセンタク</t>
    </rPh>
    <phoneticPr fontId="3"/>
  </si>
  <si>
    <t>住戸及び
共用部分No.</t>
    <rPh sb="0" eb="2">
      <t>ジュウコ</t>
    </rPh>
    <rPh sb="2" eb="3">
      <t>オヨ</t>
    </rPh>
    <rPh sb="5" eb="7">
      <t>キョウヨウ</t>
    </rPh>
    <rPh sb="7" eb="9">
      <t>ブブン</t>
    </rPh>
    <phoneticPr fontId="3"/>
  </si>
  <si>
    <t>※リース等事業者が複数の場合は、第一面別紙に事業者情報を記入し、提出してください。</t>
    <rPh sb="4" eb="5">
      <t>ナド</t>
    </rPh>
    <rPh sb="5" eb="8">
      <t>ジギョウシャ</t>
    </rPh>
    <rPh sb="9" eb="11">
      <t>フクスウ</t>
    </rPh>
    <rPh sb="12" eb="14">
      <t>バアイ</t>
    </rPh>
    <rPh sb="16" eb="19">
      <t>ダイイチメン</t>
    </rPh>
    <rPh sb="19" eb="21">
      <t>ベッシ</t>
    </rPh>
    <rPh sb="22" eb="24">
      <t>ジギョウ</t>
    </rPh>
    <rPh sb="28" eb="30">
      <t>キニュウ</t>
    </rPh>
    <rPh sb="32" eb="34">
      <t>テイシュツ</t>
    </rPh>
    <phoneticPr fontId="6"/>
  </si>
  <si>
    <t>助成金交付申請書(第一面、第二面、第三面）</t>
    <rPh sb="0" eb="3">
      <t>ジョセイキン</t>
    </rPh>
    <rPh sb="3" eb="5">
      <t>コウフ</t>
    </rPh>
    <rPh sb="5" eb="8">
      <t>シンセイショイチメン</t>
    </rPh>
    <rPh sb="18" eb="19">
      <t>サン</t>
    </rPh>
    <phoneticPr fontId="5"/>
  </si>
  <si>
    <t>4</t>
    <phoneticPr fontId="3"/>
  </si>
  <si>
    <t>第一面別紙（リース等事業者が複数の場合）</t>
    <phoneticPr fontId="3"/>
  </si>
  <si>
    <t>太陽光発電システムのパワーコンディショナーを設置している住戸及び共用部分数</t>
    <rPh sb="0" eb="3">
      <t>タイヨウコウ</t>
    </rPh>
    <rPh sb="3" eb="5">
      <t>ハツデン</t>
    </rPh>
    <rPh sb="22" eb="24">
      <t>セッチ</t>
    </rPh>
    <rPh sb="28" eb="30">
      <t>ジュウコ</t>
    </rPh>
    <rPh sb="30" eb="31">
      <t>オヨ</t>
    </rPh>
    <rPh sb="32" eb="35">
      <t>キョウヨウブ</t>
    </rPh>
    <rPh sb="35" eb="37">
      <t>ブンスウ</t>
    </rPh>
    <phoneticPr fontId="3"/>
  </si>
  <si>
    <t>建築主所有</t>
    <rPh sb="0" eb="3">
      <t>ケンチクヌシ</t>
    </rPh>
    <rPh sb="3" eb="5">
      <t>ショユウ</t>
    </rPh>
    <phoneticPr fontId="3"/>
  </si>
  <si>
    <t>リース等</t>
    <rPh sb="3" eb="4">
      <t>ナド</t>
    </rPh>
    <phoneticPr fontId="3"/>
  </si>
  <si>
    <t>東京ゼロエミ住宅設計確認書の交付日から90日以内に提出してください（公社必着）。</t>
    <rPh sb="0" eb="2">
      <t>トウキョウ</t>
    </rPh>
    <rPh sb="6" eb="8">
      <t>ジュウタク</t>
    </rPh>
    <rPh sb="8" eb="10">
      <t>セッケイ</t>
    </rPh>
    <rPh sb="10" eb="12">
      <t>カクニン</t>
    </rPh>
    <rPh sb="12" eb="13">
      <t>ショ</t>
    </rPh>
    <rPh sb="14" eb="16">
      <t>コウフ</t>
    </rPh>
    <rPh sb="16" eb="17">
      <t>ヒ</t>
    </rPh>
    <rPh sb="21" eb="22">
      <t>ニチ</t>
    </rPh>
    <rPh sb="22" eb="24">
      <t>イナイ</t>
    </rPh>
    <rPh sb="25" eb="27">
      <t>テイシュツ</t>
    </rPh>
    <rPh sb="34" eb="36">
      <t>コウシャ</t>
    </rPh>
    <rPh sb="36" eb="38">
      <t>ヒッチャク</t>
    </rPh>
    <phoneticPr fontId="3"/>
  </si>
  <si>
    <r>
      <t xml:space="preserve">交付決定番号
</t>
    </r>
    <r>
      <rPr>
        <sz val="8"/>
        <color theme="1"/>
        <rFont val="游ゴシック"/>
        <family val="3"/>
        <charset val="128"/>
        <scheme val="minor"/>
      </rPr>
      <t>（公社記入欄）</t>
    </r>
    <rPh sb="0" eb="2">
      <t>コウフ</t>
    </rPh>
    <rPh sb="2" eb="4">
      <t>ケッテイ</t>
    </rPh>
    <rPh sb="4" eb="6">
      <t>バンゴウ</t>
    </rPh>
    <rPh sb="8" eb="10">
      <t>コウシャ</t>
    </rPh>
    <rPh sb="10" eb="13">
      <t>キニュウラン</t>
    </rPh>
    <phoneticPr fontId="3"/>
  </si>
  <si>
    <t>2-1　共同申請者情報</t>
    <rPh sb="4" eb="6">
      <t>キョウドウ</t>
    </rPh>
    <rPh sb="6" eb="9">
      <t>シンセイシャ</t>
    </rPh>
    <rPh sb="9" eb="11">
      <t>ジョウホウ</t>
    </rPh>
    <phoneticPr fontId="6"/>
  </si>
  <si>
    <t>　2-1　所有権者（所有者がリース等事業者の場合、事業者情報を記入してください）　</t>
    <rPh sb="5" eb="8">
      <t>ショユウケン</t>
    </rPh>
    <rPh sb="8" eb="9">
      <t>シャ</t>
    </rPh>
    <rPh sb="10" eb="12">
      <t>ショユウ</t>
    </rPh>
    <rPh sb="12" eb="13">
      <t>シャ</t>
    </rPh>
    <rPh sb="18" eb="20">
      <t>ジギョウ</t>
    </rPh>
    <rPh sb="20" eb="21">
      <t>シャ</t>
    </rPh>
    <rPh sb="22" eb="24">
      <t>バアイ</t>
    </rPh>
    <rPh sb="25" eb="28">
      <t>ジギョウシャ</t>
    </rPh>
    <rPh sb="28" eb="30">
      <t>ジョウホウ</t>
    </rPh>
    <rPh sb="31" eb="33">
      <t>キニュウ</t>
    </rPh>
    <phoneticPr fontId="6"/>
  </si>
  <si>
    <t>太陽電池の架台設置に係る材料費及び工事費（税抜）</t>
    <phoneticPr fontId="3"/>
  </si>
  <si>
    <r>
      <rPr>
        <b/>
        <sz val="12"/>
        <color theme="1"/>
        <rFont val="游ゴシック"/>
        <family val="3"/>
        <charset val="128"/>
        <scheme val="minor"/>
      </rPr>
      <t>全ての建築主が、以下の内容に同意及び誓約していることを確認したうえで、建築主代表として誓約します。</t>
    </r>
    <r>
      <rPr>
        <sz val="12"/>
        <color theme="1"/>
        <rFont val="游ゴシック"/>
        <family val="3"/>
        <charset val="128"/>
        <scheme val="minor"/>
      </rPr>
      <t xml:space="preserve">
この誓約が虚偽であり、又はこの誓約に反したことにより、当方が不利益を被ることとなっても、一切異議は申し立てません。</t>
    </r>
    <rPh sb="0" eb="1">
      <t>スベ</t>
    </rPh>
    <rPh sb="3" eb="6">
      <t>ケンチクヌシ</t>
    </rPh>
    <rPh sb="8" eb="10">
      <t>イカ</t>
    </rPh>
    <rPh sb="11" eb="13">
      <t>ナイヨウ</t>
    </rPh>
    <rPh sb="14" eb="16">
      <t>ドウイ</t>
    </rPh>
    <rPh sb="16" eb="17">
      <t>オヨ</t>
    </rPh>
    <rPh sb="18" eb="20">
      <t>セイヤク</t>
    </rPh>
    <rPh sb="27" eb="29">
      <t>カクニン</t>
    </rPh>
    <rPh sb="35" eb="38">
      <t>ケンチクヌシ</t>
    </rPh>
    <rPh sb="38" eb="40">
      <t>ダイヒョウ</t>
    </rPh>
    <rPh sb="43" eb="45">
      <t>セイヤク</t>
    </rPh>
    <rPh sb="52" eb="54">
      <t>セイヤク</t>
    </rPh>
    <rPh sb="55" eb="57">
      <t>キョギ</t>
    </rPh>
    <rPh sb="61" eb="62">
      <t>マタ</t>
    </rPh>
    <rPh sb="65" eb="67">
      <t>セイヤク</t>
    </rPh>
    <rPh sb="68" eb="69">
      <t>ハン</t>
    </rPh>
    <rPh sb="77" eb="79">
      <t>トウホウ</t>
    </rPh>
    <rPh sb="80" eb="83">
      <t>フリエキ</t>
    </rPh>
    <rPh sb="84" eb="85">
      <t>コウム</t>
    </rPh>
    <rPh sb="94" eb="96">
      <t>イッサイ</t>
    </rPh>
    <rPh sb="96" eb="98">
      <t>イギ</t>
    </rPh>
    <rPh sb="99" eb="100">
      <t>モウ</t>
    </rPh>
    <rPh sb="101" eb="102">
      <t>タ</t>
    </rPh>
    <phoneticPr fontId="3"/>
  </si>
  <si>
    <r>
      <t>　</t>
    </r>
    <r>
      <rPr>
        <b/>
        <sz val="10"/>
        <color theme="1"/>
        <rFont val="游ゴシック"/>
        <family val="3"/>
        <charset val="128"/>
        <scheme val="minor"/>
      </rPr>
      <t>以下の内容に同意し、本申請を行うことを誓約します。</t>
    </r>
    <r>
      <rPr>
        <sz val="10"/>
        <color theme="1"/>
        <rFont val="游ゴシック"/>
        <family val="3"/>
        <charset val="128"/>
        <scheme val="minor"/>
      </rPr>
      <t xml:space="preserve">
　この誓約が虚偽であり、又はこの誓約に反したことにより、当方が不利益を被ることとなっても、一切異議は申し立てません。</t>
    </r>
    <rPh sb="1" eb="3">
      <t>イカ</t>
    </rPh>
    <rPh sb="4" eb="6">
      <t>ナイヨウ</t>
    </rPh>
    <rPh sb="7" eb="9">
      <t>ドウイ</t>
    </rPh>
    <rPh sb="11" eb="14">
      <t>ホンシンセイ</t>
    </rPh>
    <rPh sb="15" eb="16">
      <t>オコナ</t>
    </rPh>
    <rPh sb="20" eb="22">
      <t>セイヤク</t>
    </rPh>
    <rPh sb="30" eb="32">
      <t>セイヤク</t>
    </rPh>
    <rPh sb="33" eb="35">
      <t>キョギ</t>
    </rPh>
    <rPh sb="39" eb="40">
      <t>マタ</t>
    </rPh>
    <rPh sb="43" eb="45">
      <t>セイヤク</t>
    </rPh>
    <rPh sb="46" eb="47">
      <t>ハン</t>
    </rPh>
    <rPh sb="55" eb="57">
      <t>トウホウ</t>
    </rPh>
    <rPh sb="58" eb="61">
      <t>フリエキ</t>
    </rPh>
    <rPh sb="62" eb="63">
      <t>コウム</t>
    </rPh>
    <rPh sb="72" eb="74">
      <t>イッサイ</t>
    </rPh>
    <rPh sb="74" eb="76">
      <t>イギ</t>
    </rPh>
    <rPh sb="77" eb="78">
      <t>モウ</t>
    </rPh>
    <rPh sb="79" eb="80">
      <t>タ</t>
    </rPh>
    <phoneticPr fontId="3"/>
  </si>
  <si>
    <r>
      <rPr>
        <b/>
        <sz val="11"/>
        <color theme="1"/>
        <rFont val="游ゴシック"/>
        <family val="3"/>
        <charset val="128"/>
        <scheme val="minor"/>
      </rPr>
      <t>以下の内容に同意し、本申請を行うことを誓約します。</t>
    </r>
    <r>
      <rPr>
        <sz val="11"/>
        <color theme="1"/>
        <rFont val="游ゴシック"/>
        <family val="3"/>
        <charset val="128"/>
        <scheme val="minor"/>
      </rPr>
      <t xml:space="preserve">
この誓約が虚偽であり、又はこの誓約に反したことにより、当方が不利益を被ることとなっても、一切異議は申し立てません。</t>
    </r>
    <rPh sb="0" eb="2">
      <t>イカ</t>
    </rPh>
    <rPh sb="3" eb="5">
      <t>ナイヨウ</t>
    </rPh>
    <rPh sb="6" eb="8">
      <t>ドウイ</t>
    </rPh>
    <rPh sb="10" eb="13">
      <t>ホンシンセイ</t>
    </rPh>
    <rPh sb="14" eb="15">
      <t>オコナ</t>
    </rPh>
    <rPh sb="19" eb="21">
      <t>セイヤク</t>
    </rPh>
    <rPh sb="28" eb="30">
      <t>セイヤク</t>
    </rPh>
    <rPh sb="31" eb="33">
      <t>キョギ</t>
    </rPh>
    <rPh sb="37" eb="38">
      <t>マタ</t>
    </rPh>
    <rPh sb="41" eb="43">
      <t>セイヤク</t>
    </rPh>
    <rPh sb="44" eb="45">
      <t>ハン</t>
    </rPh>
    <rPh sb="53" eb="55">
      <t>トウホウ</t>
    </rPh>
    <rPh sb="56" eb="59">
      <t>フリエキ</t>
    </rPh>
    <rPh sb="60" eb="61">
      <t>コウム</t>
    </rPh>
    <rPh sb="70" eb="72">
      <t>イッサイ</t>
    </rPh>
    <rPh sb="72" eb="74">
      <t>イギ</t>
    </rPh>
    <rPh sb="75" eb="76">
      <t>モウ</t>
    </rPh>
    <rPh sb="77" eb="78">
      <t>タ</t>
    </rPh>
    <phoneticPr fontId="3"/>
  </si>
  <si>
    <t>太陽光発電システムの発電出力を以下に入力してください。
※太陽光発電システムの発電電力を各住戸が戸別の契約により受電する場合は、単位住戸当たりの太陽光発電システムの発電出力を住戸ごとに入力してください。（集合住宅等の共用部分で発電電力を使用するものは当該共有部分当たりの発電出力を入力してください。）</t>
    <rPh sb="87" eb="89">
      <t>ジュウコ</t>
    </rPh>
    <rPh sb="135" eb="139">
      <t>ハツデンシュツリョク</t>
    </rPh>
    <rPh sb="140" eb="142">
      <t>ニュウリョク</t>
    </rPh>
    <phoneticPr fontId="3"/>
  </si>
  <si>
    <t>9.調査への協力について</t>
    <rPh sb="2" eb="4">
      <t>チョウサ</t>
    </rPh>
    <rPh sb="6" eb="8">
      <t>キョウリョク</t>
    </rPh>
    <phoneticPr fontId="3"/>
  </si>
  <si>
    <t>助成事業者は、助成事業の完了後、助成事業の成果を検証するために必要な情報について、都又は公社から調査の要請があった場合には、当該調査に協力し、及び必要な情報を提供する。</t>
    <rPh sb="0" eb="2">
      <t>ジョセイ</t>
    </rPh>
    <rPh sb="2" eb="4">
      <t>ジギョウ</t>
    </rPh>
    <rPh sb="4" eb="5">
      <t>シャ</t>
    </rPh>
    <rPh sb="7" eb="9">
      <t>ジョセイ</t>
    </rPh>
    <rPh sb="9" eb="11">
      <t>ジギョウ</t>
    </rPh>
    <rPh sb="12" eb="14">
      <t>カンリョウ</t>
    </rPh>
    <rPh sb="14" eb="15">
      <t>アト</t>
    </rPh>
    <rPh sb="16" eb="18">
      <t>ジョセイ</t>
    </rPh>
    <rPh sb="18" eb="20">
      <t>ジギョウ</t>
    </rPh>
    <rPh sb="21" eb="23">
      <t>セイカ</t>
    </rPh>
    <rPh sb="24" eb="26">
      <t>ケンショウ</t>
    </rPh>
    <rPh sb="31" eb="33">
      <t>ヒツヨウ</t>
    </rPh>
    <rPh sb="34" eb="36">
      <t>ジョウホウ</t>
    </rPh>
    <rPh sb="41" eb="42">
      <t>ト</t>
    </rPh>
    <rPh sb="42" eb="43">
      <t>マタ</t>
    </rPh>
    <rPh sb="44" eb="46">
      <t>コウシャ</t>
    </rPh>
    <rPh sb="48" eb="50">
      <t>チョウサ</t>
    </rPh>
    <rPh sb="51" eb="53">
      <t>ヨウセイ</t>
    </rPh>
    <rPh sb="57" eb="59">
      <t>バアイ</t>
    </rPh>
    <rPh sb="62" eb="64">
      <t>トウガイ</t>
    </rPh>
    <rPh sb="64" eb="66">
      <t>チョウサ</t>
    </rPh>
    <rPh sb="67" eb="69">
      <t>キョウリョク</t>
    </rPh>
    <rPh sb="71" eb="72">
      <t>オヨ</t>
    </rPh>
    <rPh sb="73" eb="75">
      <t>ヒツヨウ</t>
    </rPh>
    <rPh sb="76" eb="78">
      <t>ジョウホウ</t>
    </rPh>
    <rPh sb="79" eb="81">
      <t>テイキョウ</t>
    </rPh>
    <phoneticPr fontId="3"/>
  </si>
  <si>
    <t>下記該当するものに必ずチェックをお入れください。</t>
    <rPh sb="0" eb="2">
      <t>カキ</t>
    </rPh>
    <rPh sb="2" eb="4">
      <t>ガイトウ</t>
    </rPh>
    <rPh sb="9" eb="10">
      <t>カナラ</t>
    </rPh>
    <rPh sb="17" eb="18">
      <t>イ</t>
    </rPh>
    <phoneticPr fontId="3"/>
  </si>
  <si>
    <t xml:space="preserve"> 建築主の所有</t>
    <rPh sb="1" eb="4">
      <t>ケンチクヌシ</t>
    </rPh>
    <rPh sb="5" eb="7">
      <t>ショユウ</t>
    </rPh>
    <phoneticPr fontId="3"/>
  </si>
  <si>
    <t xml:space="preserve"> リース等</t>
    <rPh sb="4" eb="5">
      <t>ナド</t>
    </rPh>
    <phoneticPr fontId="3"/>
  </si>
  <si>
    <t xml:space="preserve">  蓄電池の単独設置
（太陽光設置なし）</t>
    <rPh sb="2" eb="5">
      <t>チクデンチ</t>
    </rPh>
    <rPh sb="6" eb="10">
      <t>タンドクセッチ</t>
    </rPh>
    <rPh sb="12" eb="15">
      <t>タイヨウコウ</t>
    </rPh>
    <rPh sb="15" eb="17">
      <t>セッチ</t>
    </rPh>
    <phoneticPr fontId="3"/>
  </si>
  <si>
    <t>（リース等のため他の助成金にて申請する等）</t>
    <rPh sb="4" eb="5">
      <t>ナド</t>
    </rPh>
    <rPh sb="8" eb="9">
      <t>ホカ</t>
    </rPh>
    <rPh sb="10" eb="13">
      <t>ジョセイキン</t>
    </rPh>
    <rPh sb="15" eb="17">
      <t>シンセイ</t>
    </rPh>
    <rPh sb="19" eb="20">
      <t>ナド</t>
    </rPh>
    <phoneticPr fontId="3"/>
  </si>
  <si>
    <t xml:space="preserve">※発電出力値合計 </t>
    <rPh sb="1" eb="3">
      <t>ハツデン</t>
    </rPh>
    <rPh sb="3" eb="5">
      <t>シュツリョク</t>
    </rPh>
    <rPh sb="5" eb="6">
      <t>アタイ</t>
    </rPh>
    <rPh sb="6" eb="8">
      <t>ゴウケイ</t>
    </rPh>
    <phoneticPr fontId="3"/>
  </si>
  <si>
    <r>
      <rPr>
        <b/>
        <sz val="12"/>
        <color rgb="FFFF0000"/>
        <rFont val="游ゴシック"/>
        <family val="3"/>
        <charset val="128"/>
        <scheme val="minor"/>
      </rPr>
      <t>集合住宅</t>
    </r>
    <r>
      <rPr>
        <b/>
        <sz val="12"/>
        <color theme="1"/>
        <rFont val="游ゴシック"/>
        <family val="3"/>
        <charset val="128"/>
        <scheme val="minor"/>
      </rPr>
      <t>の場合の受電方式</t>
    </r>
    <rPh sb="0" eb="4">
      <t>シュウゴウジュウタク</t>
    </rPh>
    <rPh sb="5" eb="7">
      <t>バアイ</t>
    </rPh>
    <rPh sb="8" eb="10">
      <t>ジュデン</t>
    </rPh>
    <rPh sb="10" eb="12">
      <t>ホウシキ</t>
    </rPh>
    <phoneticPr fontId="3"/>
  </si>
  <si>
    <t xml:space="preserve"> ←EとFのうち低い額</t>
    <rPh sb="8" eb="9">
      <t>ヒク</t>
    </rPh>
    <rPh sb="10" eb="11">
      <t>ガク</t>
    </rPh>
    <phoneticPr fontId="3"/>
  </si>
  <si>
    <t>Fの額</t>
    <rPh sb="2" eb="3">
      <t>ガク</t>
    </rPh>
    <phoneticPr fontId="3"/>
  </si>
  <si>
    <t>（太陽光発電システム申請金額 + 機能性PV申請金額 + 当該周辺機器に係る申請金額 + 架台設置に係る申請金額）</t>
    <phoneticPr fontId="3"/>
  </si>
  <si>
    <t xml:space="preserve"> キャンペーン等（※）を利用する場合は、助成金交付額が助成対象経費を超えることができないことを理解している。 
※「キャンペーン等」とは、無料・定額等のキャンペーン、キャッシュバック、協賛金（工事実績のＨＰ掲載に対する謝礼等）等の名目で、契約者や工事の発注者に対して契約予定額や設備設置額の一部又は全額に相当する金額を減額又は払い戻しすることで、契約額又は購入額を実質的に減額又は無償とするものです。</t>
    <rPh sb="69" eb="71">
      <t>ムリョウ</t>
    </rPh>
    <rPh sb="72" eb="74">
      <t>テイガク</t>
    </rPh>
    <rPh sb="74" eb="75">
      <t>トウ</t>
    </rPh>
    <rPh sb="119" eb="121">
      <t>ケイヤク</t>
    </rPh>
    <rPh sb="133" eb="135">
      <t>ケイヤク</t>
    </rPh>
    <rPh sb="135" eb="137">
      <t>ヨテイ</t>
    </rPh>
    <rPh sb="139" eb="141">
      <t>セツビ</t>
    </rPh>
    <rPh sb="141" eb="143">
      <t>セッチ</t>
    </rPh>
    <rPh sb="143" eb="144">
      <t>ガク</t>
    </rPh>
    <rPh sb="159" eb="161">
      <t>ゲンガク</t>
    </rPh>
    <rPh sb="161" eb="162">
      <t>マタ</t>
    </rPh>
    <rPh sb="163" eb="164">
      <t>ハラ</t>
    </rPh>
    <rPh sb="173" eb="175">
      <t>ケイヤク</t>
    </rPh>
    <rPh sb="175" eb="176">
      <t>ガク</t>
    </rPh>
    <rPh sb="176" eb="177">
      <t>マタ</t>
    </rPh>
    <rPh sb="178" eb="180">
      <t>コウニュウ</t>
    </rPh>
    <rPh sb="180" eb="181">
      <t>ガク</t>
    </rPh>
    <phoneticPr fontId="3"/>
  </si>
  <si>
    <t xml:space="preserve"> キャンペーン等（※）を利用する場合は、助成金交付額が助成対象経費を超えることができないことを理解している。
※「キャンペーン等」とは、無料・定額等のキャンペーン、キャッシュバック、協賛金（工事実績のＨＰ掲載に対する謝礼等）等の名目で、契約者や工事の発注者に対して契約予定額や設備設置額の一部又は全額に相当する金額を減額又は払い戻しすることで、契約額又は購入額を実質的に減額又は無償とするものです。</t>
    <rPh sb="68" eb="70">
      <t>ムリョウ</t>
    </rPh>
    <rPh sb="71" eb="73">
      <t>テイガク</t>
    </rPh>
    <rPh sb="73" eb="74">
      <t>トウ</t>
    </rPh>
    <rPh sb="118" eb="120">
      <t>ケイヤク</t>
    </rPh>
    <rPh sb="132" eb="134">
      <t>ケイヤク</t>
    </rPh>
    <rPh sb="134" eb="136">
      <t>ヨテイ</t>
    </rPh>
    <rPh sb="138" eb="140">
      <t>セツビ</t>
    </rPh>
    <rPh sb="140" eb="142">
      <t>セッチ</t>
    </rPh>
    <rPh sb="142" eb="143">
      <t>ガク</t>
    </rPh>
    <rPh sb="158" eb="160">
      <t>ゲンガク</t>
    </rPh>
    <rPh sb="160" eb="161">
      <t>マタ</t>
    </rPh>
    <rPh sb="162" eb="163">
      <t>ハラ</t>
    </rPh>
    <rPh sb="172" eb="174">
      <t>ケイヤク</t>
    </rPh>
    <rPh sb="174" eb="175">
      <t>ガク</t>
    </rPh>
    <rPh sb="175" eb="176">
      <t>マタ</t>
    </rPh>
    <rPh sb="177" eb="179">
      <t>コウニュウ</t>
    </rPh>
    <rPh sb="179" eb="180">
      <t>ガク</t>
    </rPh>
    <phoneticPr fontId="3"/>
  </si>
  <si>
    <t xml:space="preserve">　本申請について、助成額をキャンペーン等（※）に利用する行為を行っていないことを誓約する。
　キャンペーン等を行う場合は、助成金交付額が助成対象経費を超えることができないことを理解している。
※「キャンペーン等」とは、無料・定額等のキャンペーン、キャッシュバック、協賛金（工事実績のＨＰ掲載に対する謝礼等）等の名目で、契約者や工事の発注者に対して契約予定額や設備設置額の一部又は全額に相当する金額を減額又は払い戻しすることで、契約額又は購入額を実質的に減額又は無償とするものです。                                                                                                                                                                                                                             </t>
    <rPh sb="55" eb="56">
      <t>オコナ</t>
    </rPh>
    <phoneticPr fontId="3"/>
  </si>
  <si>
    <t>←E</t>
    <phoneticPr fontId="3"/>
  </si>
  <si>
    <t>←F</t>
    <phoneticPr fontId="3"/>
  </si>
  <si>
    <t>発電出力×機能性PVのｋｗ÷モジュールｋｗ</t>
    <rPh sb="0" eb="4">
      <t>ハツデンシュツリョク</t>
    </rPh>
    <rPh sb="5" eb="8">
      <t>キノウセイ</t>
    </rPh>
    <phoneticPr fontId="3"/>
  </si>
  <si>
    <t>【Ｂ】機能性PVに該当するkW数</t>
    <phoneticPr fontId="3"/>
  </si>
  <si>
    <t>周辺機器</t>
    <phoneticPr fontId="3"/>
  </si>
  <si>
    <t>機能性PV・周辺機器の種別</t>
    <rPh sb="6" eb="10">
      <t>シュウヘンキキ</t>
    </rPh>
    <rPh sb="11" eb="13">
      <t>シュベツ</t>
    </rPh>
    <phoneticPr fontId="3"/>
  </si>
  <si>
    <t>機能性PV申請金額（当該周辺機器に係る申請金額含む）</t>
    <rPh sb="0" eb="3">
      <t>キノウセイ</t>
    </rPh>
    <rPh sb="5" eb="7">
      <t>シンセイ</t>
    </rPh>
    <rPh sb="7" eb="9">
      <t>キンガク</t>
    </rPh>
    <rPh sb="23" eb="24">
      <t>フク</t>
    </rPh>
    <phoneticPr fontId="3"/>
  </si>
  <si>
    <t>イ. 機能性PV</t>
    <phoneticPr fontId="3"/>
  </si>
  <si>
    <t>ア. 機能性PV</t>
    <phoneticPr fontId="3"/>
  </si>
  <si>
    <t>全住戸及び共用部分の合計kw数</t>
    <rPh sb="0" eb="1">
      <t>ゼン</t>
    </rPh>
    <rPh sb="1" eb="3">
      <t>ジュウコ</t>
    </rPh>
    <rPh sb="10" eb="12">
      <t>ゴウケイ</t>
    </rPh>
    <rPh sb="14" eb="15">
      <t>スウ</t>
    </rPh>
    <phoneticPr fontId="3"/>
  </si>
  <si>
    <t>住戸No.</t>
    <phoneticPr fontId="3"/>
  </si>
  <si>
    <t>住戸ごとの合計</t>
    <rPh sb="0" eb="2">
      <t>ジュウコ</t>
    </rPh>
    <rPh sb="5" eb="7">
      <t>ゴウケイ</t>
    </rPh>
    <phoneticPr fontId="3"/>
  </si>
  <si>
    <t>機能性PV申請金額（当該周辺機器に係る申請金額含む）の申請金額合計</t>
    <rPh sb="27" eb="31">
      <t>シンセイキンガク</t>
    </rPh>
    <rPh sb="31" eb="33">
      <t>ゴウケイ</t>
    </rPh>
    <phoneticPr fontId="3"/>
  </si>
  <si>
    <t>※太陽光発電システムの設備の設置に係る機器費、材料費及び工事費。
太陽電池の架台設置に係る材料費及び工事費含む（税抜）</t>
    <rPh sb="1" eb="6">
      <t>タイヨウコウハツデン</t>
    </rPh>
    <rPh sb="53" eb="54">
      <t>フク</t>
    </rPh>
    <phoneticPr fontId="3"/>
  </si>
  <si>
    <t>C</t>
    <phoneticPr fontId="3"/>
  </si>
  <si>
    <t>B</t>
    <phoneticPr fontId="3"/>
  </si>
  <si>
    <t>A</t>
    <phoneticPr fontId="3"/>
  </si>
  <si>
    <t>戸建C</t>
    <phoneticPr fontId="3"/>
  </si>
  <si>
    <t>戸建B</t>
    <rPh sb="0" eb="2">
      <t>コダテ</t>
    </rPh>
    <phoneticPr fontId="3"/>
  </si>
  <si>
    <t>戸建A</t>
    <rPh sb="0" eb="2">
      <t>コダテ</t>
    </rPh>
    <phoneticPr fontId="3"/>
  </si>
  <si>
    <t>集合C</t>
    <rPh sb="0" eb="2">
      <t>シュウゴウ</t>
    </rPh>
    <phoneticPr fontId="3"/>
  </si>
  <si>
    <t>集合B</t>
    <rPh sb="0" eb="2">
      <t>シュウゴウ</t>
    </rPh>
    <phoneticPr fontId="3"/>
  </si>
  <si>
    <t>集合A</t>
    <rPh sb="0" eb="2">
      <t>シュウゴウ</t>
    </rPh>
    <phoneticPr fontId="3"/>
  </si>
  <si>
    <t>※ 太陽電池のモジュールの公称最大出力の合計値又はパワーコンディショナーの定格出力の合計値のうち、いずれか小さい値（kW を単位とし、小数点以下第３位を四捨五入する）。集合住宅等において複数系列の場合は系列ごとに算出。</t>
    <phoneticPr fontId="3"/>
  </si>
  <si>
    <t>太陽光発電システムの発電出力を以下に入力してください。</t>
    <phoneticPr fontId="3"/>
  </si>
  <si>
    <t>※ 太陽電池のモジュールの公称最大出力の合計値又はパワーコンディショナーの定格出力の合計値のうち、いずれか小さい値（kW を単位とし、小数点以下第３位を四捨五入する）。</t>
    <phoneticPr fontId="3"/>
  </si>
  <si>
    <t>集合</t>
  </si>
  <si>
    <t>戸別連携</t>
    <rPh sb="0" eb="4">
      <t>コベツレンケイ</t>
    </rPh>
    <phoneticPr fontId="3"/>
  </si>
  <si>
    <t>【A】</t>
    <phoneticPr fontId="3"/>
  </si>
  <si>
    <t>【B】</t>
    <phoneticPr fontId="3"/>
  </si>
  <si>
    <t>【C】</t>
    <phoneticPr fontId="3"/>
  </si>
  <si>
    <t>【D】</t>
    <phoneticPr fontId="3"/>
  </si>
  <si>
    <t>モジュール</t>
    <phoneticPr fontId="3"/>
  </si>
  <si>
    <t>機能性PVに該当するkW数</t>
    <phoneticPr fontId="3"/>
  </si>
  <si>
    <t>周辺機器
PV出力最適化 　</t>
    <phoneticPr fontId="3"/>
  </si>
  <si>
    <r>
      <t>公称最大出力の</t>
    </r>
    <r>
      <rPr>
        <b/>
        <sz val="10"/>
        <color theme="1"/>
        <rFont val="游ゴシック"/>
        <family val="3"/>
        <charset val="128"/>
        <scheme val="minor"/>
      </rPr>
      <t>合計値</t>
    </r>
    <r>
      <rPr>
        <sz val="10"/>
        <color theme="1"/>
        <rFont val="游ゴシック"/>
        <family val="3"/>
        <charset val="128"/>
        <scheme val="minor"/>
      </rPr>
      <t xml:space="preserve">
(KW)</t>
    </r>
    <phoneticPr fontId="3"/>
  </si>
  <si>
    <r>
      <t xml:space="preserve">市場における標準品との価格差が
</t>
    </r>
    <r>
      <rPr>
        <b/>
        <sz val="8"/>
        <color theme="1"/>
        <rFont val="游ゴシック"/>
        <family val="3"/>
        <charset val="128"/>
        <scheme val="minor"/>
      </rPr>
      <t>中程度</t>
    </r>
    <r>
      <rPr>
        <sz val="8"/>
        <color theme="1"/>
        <rFont val="游ゴシック"/>
        <family val="3"/>
        <charset val="128"/>
        <scheme val="minor"/>
      </rPr>
      <t xml:space="preserve">の機能性PV
の製品
</t>
    </r>
    <r>
      <rPr>
        <sz val="6"/>
        <color theme="1"/>
        <rFont val="游ゴシック"/>
        <family val="3"/>
        <charset val="128"/>
        <scheme val="minor"/>
      </rPr>
      <t>※直流電力変換装置以外</t>
    </r>
    <phoneticPr fontId="3"/>
  </si>
  <si>
    <r>
      <t xml:space="preserve">市場における標準品との価格差が
</t>
    </r>
    <r>
      <rPr>
        <b/>
        <sz val="8"/>
        <color theme="1"/>
        <rFont val="游ゴシック"/>
        <family val="3"/>
        <charset val="128"/>
        <scheme val="minor"/>
      </rPr>
      <t>小さい</t>
    </r>
    <r>
      <rPr>
        <sz val="8"/>
        <color theme="1"/>
        <rFont val="游ゴシック"/>
        <family val="3"/>
        <charset val="128"/>
        <scheme val="minor"/>
      </rPr>
      <t xml:space="preserve">機能性PV
の製品
</t>
    </r>
    <r>
      <rPr>
        <sz val="6"/>
        <color theme="1"/>
        <rFont val="游ゴシック"/>
        <family val="3"/>
        <charset val="128"/>
        <scheme val="minor"/>
      </rPr>
      <t>※直流電力変換装置</t>
    </r>
    <phoneticPr fontId="3"/>
  </si>
  <si>
    <t>パワー
コンディショナー</t>
    <phoneticPr fontId="3"/>
  </si>
  <si>
    <r>
      <t xml:space="preserve">定格出力の
</t>
    </r>
    <r>
      <rPr>
        <b/>
        <sz val="10"/>
        <color theme="1"/>
        <rFont val="游ゴシック"/>
        <family val="3"/>
        <charset val="128"/>
        <scheme val="minor"/>
      </rPr>
      <t>合計値</t>
    </r>
    <r>
      <rPr>
        <sz val="10"/>
        <color theme="1"/>
        <rFont val="游ゴシック"/>
        <family val="3"/>
        <charset val="128"/>
        <scheme val="minor"/>
      </rPr>
      <t xml:space="preserve">
(KW)</t>
    </r>
    <rPh sb="0" eb="2">
      <t>テイカク</t>
    </rPh>
    <rPh sb="2" eb="4">
      <t>シュツリョク</t>
    </rPh>
    <rPh sb="6" eb="9">
      <t>ゴウケイチ</t>
    </rPh>
    <phoneticPr fontId="3"/>
  </si>
  <si>
    <t>No.</t>
    <phoneticPr fontId="3"/>
  </si>
  <si>
    <t>単位住戸
の番号</t>
    <rPh sb="0" eb="4">
      <t>タンイジュウコ</t>
    </rPh>
    <rPh sb="6" eb="8">
      <t>バンゴウ</t>
    </rPh>
    <phoneticPr fontId="3"/>
  </si>
  <si>
    <t>集合住宅の住戸数</t>
    <rPh sb="0" eb="4">
      <t>シュウゴウジュウタク</t>
    </rPh>
    <rPh sb="5" eb="8">
      <t>ジュウコスウ</t>
    </rPh>
    <phoneticPr fontId="3"/>
  </si>
  <si>
    <t>水準C</t>
    <rPh sb="0" eb="2">
      <t>スイジュン</t>
    </rPh>
    <phoneticPr fontId="3"/>
  </si>
  <si>
    <t>水準B</t>
    <rPh sb="0" eb="2">
      <t>スイジュン</t>
    </rPh>
    <phoneticPr fontId="3"/>
  </si>
  <si>
    <t>※集合住宅の場合は、東京ゼロエミ住宅設計確認書に記載されている単位住戸の番号、住宅の水準を記入してください。</t>
    <rPh sb="1" eb="5">
      <t>シュウゴウジュウタク</t>
    </rPh>
    <rPh sb="6" eb="8">
      <t>バアイ</t>
    </rPh>
    <rPh sb="10" eb="12">
      <t>トウキョウ</t>
    </rPh>
    <rPh sb="16" eb="18">
      <t>ジュウタク</t>
    </rPh>
    <rPh sb="18" eb="20">
      <t>セッケイ</t>
    </rPh>
    <rPh sb="20" eb="23">
      <t>カクニンショ</t>
    </rPh>
    <rPh sb="24" eb="26">
      <t>キサイ</t>
    </rPh>
    <rPh sb="31" eb="33">
      <t>タンイ</t>
    </rPh>
    <rPh sb="33" eb="35">
      <t>ジュウコ</t>
    </rPh>
    <rPh sb="36" eb="38">
      <t>バンゴウ</t>
    </rPh>
    <rPh sb="39" eb="41">
      <t>ジュウタク</t>
    </rPh>
    <rPh sb="42" eb="44">
      <t>スイジュン</t>
    </rPh>
    <rPh sb="45" eb="47">
      <t>キニュウ</t>
    </rPh>
    <phoneticPr fontId="3"/>
  </si>
  <si>
    <t>水準A</t>
    <rPh sb="0" eb="2">
      <t>スイジュン</t>
    </rPh>
    <phoneticPr fontId="3"/>
  </si>
  <si>
    <t>以下【A】～【D】は、機能性PVの設置がある場合のみ記入してください（機能性PVの設置がない場合は記入不要）。</t>
    <rPh sb="0" eb="2">
      <t>イカ</t>
    </rPh>
    <rPh sb="26" eb="28">
      <t>キニュウ</t>
    </rPh>
    <rPh sb="35" eb="38">
      <t>キノウセイ</t>
    </rPh>
    <rPh sb="41" eb="43">
      <t>セッチ</t>
    </rPh>
    <rPh sb="46" eb="48">
      <t>バアイ</t>
    </rPh>
    <rPh sb="49" eb="51">
      <t>キニュウ</t>
    </rPh>
    <rPh sb="51" eb="53">
      <t>フヨウ</t>
    </rPh>
    <phoneticPr fontId="3"/>
  </si>
  <si>
    <t>住宅の適合水準をプルダウンより選択、若しくは記入してください。</t>
    <rPh sb="0" eb="2">
      <t>ジュウタク</t>
    </rPh>
    <rPh sb="3" eb="5">
      <t>テキゴウ</t>
    </rPh>
    <phoneticPr fontId="3"/>
  </si>
  <si>
    <t>東京ゼロエミ住宅普及促進事業助成金</t>
    <rPh sb="0" eb="2">
      <t>トウキョウ</t>
    </rPh>
    <rPh sb="6" eb="8">
      <t>ジュウタク</t>
    </rPh>
    <rPh sb="8" eb="10">
      <t>フキュウ</t>
    </rPh>
    <rPh sb="10" eb="12">
      <t>ソクシン</t>
    </rPh>
    <rPh sb="12" eb="14">
      <t>ジギョウ</t>
    </rPh>
    <rPh sb="14" eb="17">
      <t>ジョセイキン</t>
    </rPh>
    <phoneticPr fontId="3"/>
  </si>
  <si>
    <t>東京ゼロエミ住宅普及促進事業　助成金交付申請書</t>
    <rPh sb="0" eb="2">
      <t>トウキョウ</t>
    </rPh>
    <rPh sb="6" eb="8">
      <t>ジュウタク</t>
    </rPh>
    <rPh sb="8" eb="10">
      <t>フキュウ</t>
    </rPh>
    <rPh sb="10" eb="12">
      <t>ソクシン</t>
    </rPh>
    <rPh sb="12" eb="14">
      <t>ジギョウ</t>
    </rPh>
    <phoneticPr fontId="6"/>
  </si>
  <si>
    <t>　公益財団法人東京都環境公社が定める「東京ゼロエミ住宅普及促進事業助成金交付要綱」に建築主全員が同意のうえ、要綱第6条に基づき、以下のとおり申請します。</t>
    <rPh sb="27" eb="29">
      <t>フキュウ</t>
    </rPh>
    <rPh sb="42" eb="45">
      <t>ケンチクヌシ</t>
    </rPh>
    <rPh sb="45" eb="47">
      <t>ゼンイン</t>
    </rPh>
    <rPh sb="64" eb="66">
      <t>イカ</t>
    </rPh>
    <phoneticPr fontId="5"/>
  </si>
  <si>
    <t>太陽光発電システムは設置しますが、東京ゼロエミ住宅普及促進事業での申請は行いません</t>
    <rPh sb="0" eb="3">
      <t>タイヨウコウ</t>
    </rPh>
    <rPh sb="3" eb="5">
      <t>ハツデン</t>
    </rPh>
    <rPh sb="10" eb="12">
      <t>セッチ</t>
    </rPh>
    <rPh sb="17" eb="19">
      <t>トウキョウ</t>
    </rPh>
    <rPh sb="23" eb="25">
      <t>ジュウタク</t>
    </rPh>
    <rPh sb="25" eb="27">
      <t>フキュウ</t>
    </rPh>
    <rPh sb="27" eb="29">
      <t>ソクシン</t>
    </rPh>
    <rPh sb="29" eb="31">
      <t>ジギョウ</t>
    </rPh>
    <rPh sb="33" eb="35">
      <t>シンセイ</t>
    </rPh>
    <rPh sb="36" eb="37">
      <t>オコナ</t>
    </rPh>
    <phoneticPr fontId="3"/>
  </si>
  <si>
    <t xml:space="preserve"> 国及び他の地方公共団体による補助金の交付を受ける場合、東京ゼロエミ住宅普及促進事業の助成金交付額と当該補助金の合計額が助成対象経費を超えることができないことを理解している。</t>
    <rPh sb="36" eb="38">
      <t>フキュウ</t>
    </rPh>
    <rPh sb="80" eb="82">
      <t>リカイ</t>
    </rPh>
    <phoneticPr fontId="3"/>
  </si>
  <si>
    <t>　国及び他の地方公共団体による補助金の交付を受ける場合、東京ゼロエミ住宅普及促進事業の助成金交付額と当該補助金の合計額が助成対象経費を超えることができないことを理解している。</t>
    <rPh sb="36" eb="38">
      <t>フキュウ</t>
    </rPh>
    <phoneticPr fontId="3"/>
  </si>
  <si>
    <t>　助成金の申請に係る手続の代行を依頼された者（以下「手続代行者」という。）が、東京都及び公益財団法人東京都環境公社（以下「公社」という。）が定める東京ゼロエミ住宅普及促進事業助成金交付要綱（以下「交付要綱」という。）及び手引に基づき提出する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44" eb="46">
      <t>コウエキ</t>
    </rPh>
    <rPh sb="46" eb="48">
      <t>ザイダン</t>
    </rPh>
    <rPh sb="48" eb="50">
      <t>ホウジン</t>
    </rPh>
    <rPh sb="50" eb="52">
      <t>トウキョウ</t>
    </rPh>
    <rPh sb="52" eb="53">
      <t>ト</t>
    </rPh>
    <rPh sb="53" eb="55">
      <t>カンキョウ</t>
    </rPh>
    <rPh sb="55" eb="57">
      <t>コウシャ</t>
    </rPh>
    <rPh sb="58" eb="60">
      <t>イカ</t>
    </rPh>
    <rPh sb="61" eb="63">
      <t>コウシャ</t>
    </rPh>
    <rPh sb="81" eb="83">
      <t>フキュウ</t>
    </rPh>
    <rPh sb="108" eb="109">
      <t>オヨ</t>
    </rPh>
    <rPh sb="151" eb="153">
      <t>フセイ</t>
    </rPh>
    <rPh sb="171" eb="173">
      <t>フセイ</t>
    </rPh>
    <phoneticPr fontId="3"/>
  </si>
  <si>
    <t>（第三面別紙）</t>
    <rPh sb="1" eb="2">
      <t>ダイ</t>
    </rPh>
    <rPh sb="2" eb="4">
      <t>サンメン</t>
    </rPh>
    <rPh sb="4" eb="6">
      <t>ベッシ</t>
    </rPh>
    <phoneticPr fontId="3"/>
  </si>
  <si>
    <t>　（第二面別紙）</t>
    <rPh sb="2" eb="3">
      <t>ダイ</t>
    </rPh>
    <rPh sb="3" eb="4">
      <t>ニ</t>
    </rPh>
    <rPh sb="4" eb="5">
      <t>メン</t>
    </rPh>
    <rPh sb="5" eb="7">
      <t>ベッシ</t>
    </rPh>
    <phoneticPr fontId="3"/>
  </si>
  <si>
    <t>　（第二面）</t>
    <rPh sb="2" eb="3">
      <t>ダイ</t>
    </rPh>
    <rPh sb="3" eb="4">
      <t>ニ</t>
    </rPh>
    <rPh sb="4" eb="5">
      <t>メン</t>
    </rPh>
    <phoneticPr fontId="3"/>
  </si>
  <si>
    <t>第二面別紙（2～20戸) ※戸別連携で2～20戸の場合　
第二面別紙（21戸以上）※戸別連携で21戸以上の場合</t>
    <rPh sb="14" eb="18">
      <t>コベツレンケイ</t>
    </rPh>
    <rPh sb="23" eb="24">
      <t>コ</t>
    </rPh>
    <rPh sb="25" eb="27">
      <t>バアイ</t>
    </rPh>
    <rPh sb="50" eb="52">
      <t>イジョウ</t>
    </rPh>
    <phoneticPr fontId="3"/>
  </si>
  <si>
    <t>第三面別紙（蓄電池を2台以上設置する場合の明細書）</t>
    <rPh sb="0" eb="2">
      <t>ダイサン</t>
    </rPh>
    <rPh sb="2" eb="3">
      <t>メン</t>
    </rPh>
    <rPh sb="3" eb="5">
      <t>ベッシ</t>
    </rPh>
    <rPh sb="6" eb="9">
      <t>チクデンチ</t>
    </rPh>
    <rPh sb="11" eb="12">
      <t>ダイ</t>
    </rPh>
    <rPh sb="12" eb="14">
      <t>イジョウ</t>
    </rPh>
    <rPh sb="14" eb="16">
      <t>セッチ</t>
    </rPh>
    <rPh sb="18" eb="20">
      <t>バアイ</t>
    </rPh>
    <rPh sb="21" eb="24">
      <t>メイサイショ</t>
    </rPh>
    <phoneticPr fontId="3"/>
  </si>
  <si>
    <t>13</t>
    <phoneticPr fontId="3"/>
  </si>
  <si>
    <r>
      <t xml:space="preserve">ゼロエミ
設計確認書
</t>
    </r>
    <r>
      <rPr>
        <sz val="10"/>
        <color theme="1"/>
        <rFont val="游ゴシック"/>
        <family val="3"/>
        <charset val="128"/>
        <scheme val="minor"/>
      </rPr>
      <t>に記載の</t>
    </r>
    <r>
      <rPr>
        <b/>
        <sz val="10"/>
        <color theme="1"/>
        <rFont val="游ゴシック"/>
        <family val="3"/>
        <charset val="128"/>
        <scheme val="minor"/>
      </rPr>
      <t xml:space="preserve">
発電出力
</t>
    </r>
    <r>
      <rPr>
        <sz val="10"/>
        <color theme="1"/>
        <rFont val="游ゴシック"/>
        <family val="3"/>
        <charset val="128"/>
        <scheme val="minor"/>
      </rPr>
      <t>(KW)</t>
    </r>
    <rPh sb="12" eb="14">
      <t>キサイ</t>
    </rPh>
    <rPh sb="16" eb="18">
      <t>ハツデン</t>
    </rPh>
    <rPh sb="18" eb="19">
      <t>シュツ</t>
    </rPh>
    <rPh sb="19" eb="20">
      <t>チカラ</t>
    </rPh>
    <phoneticPr fontId="3"/>
  </si>
  <si>
    <t xml:space="preserve"> 手続代行者が交付要綱第8条及び手引の要件を満たしていることを確認している。</t>
    <phoneticPr fontId="3"/>
  </si>
  <si>
    <t>　手続代行者が交付要綱第8条及び手引の要件を満たしていることを確認している。</t>
    <phoneticPr fontId="3"/>
  </si>
  <si>
    <t>　交付要綱第8条の規定に基づき、手続代行者は、交付要綱第4条各号に該当せず、将来にわたっても該当しないよう法令等を遵守することをここに誓約する。
　公社又は東京都が必要と認めた場合には、暴力団員等であるか否かの確認のため、警視庁へ照会がなされることに同意する。
　※この誓約書における「暴力団員等」とは、次に掲げる者をいう。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16" eb="18">
      <t>テツヅキ</t>
    </rPh>
    <rPh sb="18" eb="21">
      <t>ダイコウシャ</t>
    </rPh>
    <rPh sb="23" eb="25">
      <t>コウフ</t>
    </rPh>
    <rPh sb="25" eb="27">
      <t>ヨウコウ</t>
    </rPh>
    <rPh sb="27" eb="28">
      <t>ダイ</t>
    </rPh>
    <rPh sb="29" eb="30">
      <t>ジョウ</t>
    </rPh>
    <rPh sb="30" eb="31">
      <t>カク</t>
    </rPh>
    <rPh sb="31" eb="32">
      <t>ゴウ</t>
    </rPh>
    <rPh sb="33" eb="35">
      <t>ガイトウ</t>
    </rPh>
    <phoneticPr fontId="3"/>
  </si>
  <si>
    <t xml:space="preserve"> 東京ゼロエミ住宅普及促進事業助成金交付要綱（以下「交付要綱」という。）第6条の規定に基づく交付申請を行うに当たり、当該申請により助成金等の交付を受けようとする者（法人その他の団体にあっては、代表者、役員又は使用人その他の従業員若しくは構成員を含む。）が交付要綱第4条に規定する助成対象者に該当し、将来にわたっても該当するよう法令等を遵守することをここに誓約する。
 また、この誓約に違反又は相違があり、交付要綱第22条の規定により助成金交付決定の全部又は一部の取消しを受けた場合において、交付要綱第24条に規定する助成金の返還を請求されたときは、これに異議なく応じることを誓約する。
 あわせて、公社理事長又は東京都が必要と認めた場合には、暴力団員等であるか否かの確認のため警視庁へ照会がなされることに同意する。</t>
    <rPh sb="9" eb="11">
      <t>フキュウ</t>
    </rPh>
    <rPh sb="46" eb="50">
      <t>コウフシンセイ</t>
    </rPh>
    <phoneticPr fontId="3"/>
  </si>
  <si>
    <t>　東京ゼロエミ住宅普及促進事業助成金交付要綱（以下「交付要綱」という。）第6条の規定に基づく交付申請を行うに当たり、当該申請により助成金等の交付を受けようとする者（法人その他の団体にあっては、代表者、役員又は使用人その他の従業員若しくは構成員を含む。）が交付要綱第4条に規定する助成対象者に該当し、将来にわたっても該当するよう法令等を遵守することをここに誓約する。
　また、この誓約に違反又は相違があり、交付要綱第22条の規定により助成金交付決定の全部又は一部の取消しを受けた場合において、交付要綱第24条に規定する助成金の返還を請求されたときは、これに異議なく応じることを誓約する。
　あわせて、公社理事長又は東京都が必要と認めた場合には、暴力団員等であるか否かの確認のため警視庁へ照会がなされることに同意する。
　※この「暴力団排除に関する誓約」における「暴力団関係者」とは、次に掲げる者をいう。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9" eb="11">
      <t>フキュウ</t>
    </rPh>
    <rPh sb="46" eb="50">
      <t>コウフシンセイ</t>
    </rPh>
    <phoneticPr fontId="3"/>
  </si>
  <si>
    <t>交付要件等確認書兼誓約書（リース等事業者)</t>
    <phoneticPr fontId="3"/>
  </si>
  <si>
    <t>本人確認書類は手引きに記載のものの内いずれかの写しをご提出ください。</t>
    <rPh sb="0" eb="2">
      <t>ホンニン</t>
    </rPh>
    <rPh sb="2" eb="4">
      <t>カクニン</t>
    </rPh>
    <rPh sb="4" eb="6">
      <t>ショルイ</t>
    </rPh>
    <rPh sb="7" eb="9">
      <t>テビ</t>
    </rPh>
    <rPh sb="11" eb="13">
      <t>キサイ</t>
    </rPh>
    <rPh sb="17" eb="18">
      <t>ウチ</t>
    </rPh>
    <rPh sb="23" eb="24">
      <t>ウツ</t>
    </rPh>
    <rPh sb="27" eb="29">
      <t>テイシュツ</t>
    </rPh>
    <phoneticPr fontId="3"/>
  </si>
  <si>
    <t>実在証明書類として印鑑証明書を提出してください。</t>
    <rPh sb="0" eb="2">
      <t>ジツザイ</t>
    </rPh>
    <rPh sb="2" eb="6">
      <t>ショウメイショルイ</t>
    </rPh>
    <rPh sb="9" eb="11">
      <t>インカン</t>
    </rPh>
    <rPh sb="11" eb="14">
      <t>ショウメイショ</t>
    </rPh>
    <phoneticPr fontId="3"/>
  </si>
  <si>
    <t>2戸～20戸以下</t>
    <rPh sb="1" eb="2">
      <t>コ</t>
    </rPh>
    <rPh sb="6" eb="8">
      <t>イカ</t>
    </rPh>
    <phoneticPr fontId="3"/>
  </si>
  <si>
    <t>21戸以上</t>
    <rPh sb="3" eb="5">
      <t>イジョウ</t>
    </rPh>
    <phoneticPr fontId="3"/>
  </si>
  <si>
    <t>集合合計</t>
    <rPh sb="0" eb="2">
      <t>シュウゴウ</t>
    </rPh>
    <rPh sb="2" eb="4">
      <t>ゴウケイ</t>
    </rPh>
    <phoneticPr fontId="3"/>
  </si>
  <si>
    <t>令和7年4月1日以降に交付申請を行う方用</t>
    <phoneticPr fontId="3"/>
  </si>
  <si>
    <t>交付要件等確認書兼誓約書（建築主・住宅所有権者)</t>
    <rPh sb="17" eb="23">
      <t>ジュウタクショユウケンシャ</t>
    </rPh>
    <phoneticPr fontId="3"/>
  </si>
  <si>
    <t>令和7年4月1日以降に交付申請を行う方用</t>
    <rPh sb="5" eb="6">
      <t>ガツ</t>
    </rPh>
    <rPh sb="6" eb="8">
      <t>ツイタチ</t>
    </rPh>
    <rPh sb="8" eb="10">
      <t>イコウ</t>
    </rPh>
    <phoneticPr fontId="3"/>
  </si>
  <si>
    <t>蓄電容量には1台分の蓄電容量を記入してください。</t>
    <rPh sb="0" eb="2">
      <t>チクデン</t>
    </rPh>
    <rPh sb="2" eb="4">
      <t>ヨウリョウ</t>
    </rPh>
    <rPh sb="7" eb="9">
      <t>ダイブン</t>
    </rPh>
    <rPh sb="10" eb="12">
      <t>チクデン</t>
    </rPh>
    <rPh sb="12" eb="14">
      <t>ヨウリョウ</t>
    </rPh>
    <rPh sb="15" eb="17">
      <t>キニュウ</t>
    </rPh>
    <phoneticPr fontId="3"/>
  </si>
  <si>
    <t>購入予定機器のパッケージ型番</t>
    <phoneticPr fontId="3"/>
  </si>
  <si>
    <t>購入予定機器のメーカー</t>
    <phoneticPr fontId="3"/>
  </si>
  <si>
    <t>助成額</t>
    <rPh sb="0" eb="3">
      <t>ジョセイガク</t>
    </rPh>
    <phoneticPr fontId="3"/>
  </si>
  <si>
    <t>蓄電容量×120,000円</t>
    <rPh sb="0" eb="2">
      <t>チクデン</t>
    </rPh>
    <rPh sb="2" eb="4">
      <t>ヨウリョウ</t>
    </rPh>
    <rPh sb="12" eb="13">
      <t>エン</t>
    </rPh>
    <phoneticPr fontId="3"/>
  </si>
  <si>
    <t>助成額</t>
    <phoneticPr fontId="3"/>
  </si>
  <si>
    <r>
      <rPr>
        <b/>
        <sz val="11"/>
        <color theme="1"/>
        <rFont val="游ゴシック"/>
        <family val="3"/>
        <charset val="128"/>
        <scheme val="minor"/>
      </rPr>
      <t>ア</t>
    </r>
    <r>
      <rPr>
        <sz val="8"/>
        <color theme="1"/>
        <rFont val="游ゴシック"/>
        <family val="3"/>
        <charset val="128"/>
        <scheme val="minor"/>
      </rPr>
      <t xml:space="preserve">
市場における標準品との価格差が
</t>
    </r>
    <r>
      <rPr>
        <b/>
        <u/>
        <sz val="8"/>
        <color theme="1"/>
        <rFont val="游ゴシック"/>
        <family val="3"/>
        <charset val="128"/>
        <scheme val="minor"/>
      </rPr>
      <t>特に大きい</t>
    </r>
    <r>
      <rPr>
        <sz val="8"/>
        <color theme="1"/>
        <rFont val="游ゴシック"/>
        <family val="3"/>
        <charset val="128"/>
        <scheme val="minor"/>
      </rPr>
      <t>機能性ＰＶの製品</t>
    </r>
    <phoneticPr fontId="3"/>
  </si>
  <si>
    <r>
      <rPr>
        <b/>
        <sz val="11"/>
        <color theme="1"/>
        <rFont val="游ゴシック"/>
        <family val="3"/>
        <charset val="128"/>
        <scheme val="minor"/>
      </rPr>
      <t>イ</t>
    </r>
    <r>
      <rPr>
        <sz val="8"/>
        <color theme="1"/>
        <rFont val="游ゴシック"/>
        <family val="3"/>
        <charset val="128"/>
        <scheme val="minor"/>
      </rPr>
      <t xml:space="preserve">
市場における標準品との価格差が
</t>
    </r>
    <r>
      <rPr>
        <b/>
        <u/>
        <sz val="8"/>
        <color theme="1"/>
        <rFont val="游ゴシック"/>
        <family val="3"/>
        <charset val="128"/>
        <scheme val="minor"/>
      </rPr>
      <t>大きい</t>
    </r>
    <r>
      <rPr>
        <sz val="8"/>
        <color theme="1"/>
        <rFont val="游ゴシック"/>
        <family val="3"/>
        <charset val="128"/>
        <scheme val="minor"/>
      </rPr>
      <t>機能性PVの製品</t>
    </r>
    <phoneticPr fontId="3"/>
  </si>
  <si>
    <r>
      <rPr>
        <b/>
        <sz val="11"/>
        <color theme="1"/>
        <rFont val="游ゴシック"/>
        <family val="3"/>
        <charset val="128"/>
        <scheme val="minor"/>
      </rPr>
      <t>ウ</t>
    </r>
    <r>
      <rPr>
        <sz val="8"/>
        <color theme="1"/>
        <rFont val="游ゴシック"/>
        <family val="3"/>
        <charset val="128"/>
        <scheme val="minor"/>
      </rPr>
      <t xml:space="preserve">
市場における標準品との価格差が
</t>
    </r>
    <r>
      <rPr>
        <b/>
        <u/>
        <sz val="8"/>
        <color theme="1"/>
        <rFont val="游ゴシック"/>
        <family val="3"/>
        <charset val="128"/>
        <scheme val="minor"/>
      </rPr>
      <t>中程度</t>
    </r>
    <r>
      <rPr>
        <sz val="8"/>
        <color theme="1"/>
        <rFont val="游ゴシック"/>
        <family val="3"/>
        <charset val="128"/>
        <scheme val="minor"/>
      </rPr>
      <t xml:space="preserve">の機能性PVの製品
</t>
    </r>
    <r>
      <rPr>
        <sz val="6"/>
        <color theme="1"/>
        <rFont val="游ゴシック"/>
        <family val="3"/>
        <charset val="128"/>
        <scheme val="minor"/>
      </rPr>
      <t>※太陽電池モジュール</t>
    </r>
    <phoneticPr fontId="3"/>
  </si>
  <si>
    <t>ア.市場における標準品との価格差が特に大きい機能性ＰＶの製品</t>
    <phoneticPr fontId="3"/>
  </si>
  <si>
    <t>イ.市場における標準品との価格差が大きい機能性PV製品</t>
    <phoneticPr fontId="3"/>
  </si>
  <si>
    <t>ウ.市場における標準品との価格差が中程度の機能性PV製品</t>
    <phoneticPr fontId="3"/>
  </si>
  <si>
    <t>80,000円/kW</t>
    <rPh sb="6" eb="7">
      <t>エン</t>
    </rPh>
    <phoneticPr fontId="3"/>
  </si>
  <si>
    <t>ウ. 機能性PV</t>
    <phoneticPr fontId="3"/>
  </si>
  <si>
    <t>※基準別表３</t>
    <rPh sb="1" eb="3">
      <t>キジュン</t>
    </rPh>
    <rPh sb="3" eb="4">
      <t>ベツ</t>
    </rPh>
    <phoneticPr fontId="3"/>
  </si>
  <si>
    <t>※基準別表５</t>
    <rPh sb="1" eb="3">
      <t>キジュン</t>
    </rPh>
    <rPh sb="3" eb="4">
      <t>ベツ</t>
    </rPh>
    <phoneticPr fontId="3"/>
  </si>
  <si>
    <t>※基準別表６</t>
    <rPh sb="1" eb="3">
      <t>キジュン</t>
    </rPh>
    <rPh sb="3" eb="4">
      <t>ベツ</t>
    </rPh>
    <phoneticPr fontId="3"/>
  </si>
  <si>
    <t>※基準別表７</t>
    <rPh sb="1" eb="3">
      <t>キジュン</t>
    </rPh>
    <rPh sb="3" eb="4">
      <t>ベツ</t>
    </rPh>
    <phoneticPr fontId="3"/>
  </si>
  <si>
    <t>それぞれ1台ごと蓄電容量を記入してください。</t>
    <rPh sb="5" eb="6">
      <t>ダイ</t>
    </rPh>
    <rPh sb="8" eb="10">
      <t>チクデン</t>
    </rPh>
    <rPh sb="10" eb="12">
      <t>ヨウリョウ</t>
    </rPh>
    <rPh sb="13" eb="15">
      <t>キニュウ</t>
    </rPh>
    <phoneticPr fontId="3"/>
  </si>
  <si>
    <t>蓄電容量×120,000円</t>
    <phoneticPr fontId="3"/>
  </si>
  <si>
    <t>14</t>
    <phoneticPr fontId="3"/>
  </si>
  <si>
    <t>交付要件等確認書兼誓約書（建築主)</t>
    <rPh sb="0" eb="2">
      <t>コウフ</t>
    </rPh>
    <rPh sb="2" eb="4">
      <t>ヨウケン</t>
    </rPh>
    <rPh sb="4" eb="5">
      <t>トウ</t>
    </rPh>
    <rPh sb="5" eb="8">
      <t>カクニンショ</t>
    </rPh>
    <rPh sb="8" eb="9">
      <t>ケン</t>
    </rPh>
    <rPh sb="9" eb="12">
      <t>セイヤクショ</t>
    </rPh>
    <rPh sb="13" eb="16">
      <t>ケンチクヌシ</t>
    </rPh>
    <phoneticPr fontId="3"/>
  </si>
  <si>
    <t>東京ゼロエミ住宅設計（変更）確認審査申請書（写し）及びその提出図書一式（写し）</t>
    <rPh sb="0" eb="2">
      <t>トウキョウ</t>
    </rPh>
    <rPh sb="6" eb="8">
      <t>ジュウタク</t>
    </rPh>
    <rPh sb="8" eb="10">
      <t>セッケイ</t>
    </rPh>
    <rPh sb="11" eb="13">
      <t>ヘンコウ</t>
    </rPh>
    <rPh sb="14" eb="16">
      <t>カクニン</t>
    </rPh>
    <rPh sb="16" eb="18">
      <t>シンサ</t>
    </rPh>
    <rPh sb="18" eb="21">
      <t>シンセイショ</t>
    </rPh>
    <rPh sb="22" eb="23">
      <t>ウツ</t>
    </rPh>
    <rPh sb="25" eb="26">
      <t>オヨ</t>
    </rPh>
    <rPh sb="29" eb="31">
      <t>テイシュツ</t>
    </rPh>
    <rPh sb="31" eb="33">
      <t>トショ</t>
    </rPh>
    <rPh sb="33" eb="35">
      <t>イッシキ</t>
    </rPh>
    <rPh sb="36" eb="37">
      <t>ウツ</t>
    </rPh>
    <phoneticPr fontId="5"/>
  </si>
  <si>
    <t>太陽光発電システムを申請しない場合、以下のアンケートに回答してください。</t>
    <rPh sb="10" eb="12">
      <t>シンセイ</t>
    </rPh>
    <rPh sb="15" eb="17">
      <t>バアイ</t>
    </rPh>
    <rPh sb="18" eb="20">
      <t>イカ</t>
    </rPh>
    <rPh sb="27" eb="29">
      <t>カイトウ</t>
    </rPh>
    <phoneticPr fontId="3"/>
  </si>
  <si>
    <t>Q.東京ゼロエミ住宅の助成金をどのように知りましたか。</t>
    <phoneticPr fontId="3"/>
  </si>
  <si>
    <t>インターネット検索</t>
    <phoneticPr fontId="3"/>
  </si>
  <si>
    <t>テレビ・ラジオ</t>
    <phoneticPr fontId="3"/>
  </si>
  <si>
    <t>住宅メーカー・工務店からの紹介</t>
    <phoneticPr fontId="3"/>
  </si>
  <si>
    <t>友人・知人からの紹介</t>
    <phoneticPr fontId="3"/>
  </si>
  <si>
    <t>住宅展示場</t>
    <phoneticPr fontId="3"/>
  </si>
  <si>
    <t>東京都やクール・ネット東京のホームページ</t>
    <phoneticPr fontId="3"/>
  </si>
  <si>
    <t>新聞・雑誌(名称記載：　　　　　　　　　　　　　　　)</t>
    <phoneticPr fontId="3"/>
  </si>
  <si>
    <t>SNS・動画サイト・インターネットの広告
(名称記載：　　　　　　　　　　　　　　　　　　　　)</t>
    <phoneticPr fontId="3"/>
  </si>
  <si>
    <t>イベント(名称記載：　　　　　　　　　　　　　　　　)</t>
    <phoneticPr fontId="3"/>
  </si>
  <si>
    <t>その他(　　　　　　　　　　　　　　　　　　　　　　)</t>
    <phoneticPr fontId="3"/>
  </si>
  <si>
    <r>
      <t xml:space="preserve"> kW</t>
    </r>
    <r>
      <rPr>
        <b/>
        <sz val="14"/>
        <rFont val="游ゴシック"/>
        <family val="3"/>
        <charset val="128"/>
        <scheme val="minor"/>
      </rPr>
      <t>（必須）</t>
    </r>
    <rPh sb="4" eb="6">
      <t>ヒッス</t>
    </rPh>
    <phoneticPr fontId="3"/>
  </si>
  <si>
    <t>申請者は、以下のアンケートに必ず回答してください（全員必須）</t>
    <rPh sb="0" eb="3">
      <t>シンセイシャ</t>
    </rPh>
    <rPh sb="5" eb="7">
      <t>イカ</t>
    </rPh>
    <rPh sb="14" eb="15">
      <t>カナラ</t>
    </rPh>
    <rPh sb="16" eb="18">
      <t>カイトウ</t>
    </rPh>
    <rPh sb="25" eb="27">
      <t>ゼンイン</t>
    </rPh>
    <rPh sb="27" eb="29">
      <t>ヒッス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</si>
</sst>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 "/>
    <numFmt numFmtId="178" formatCode="0.00_ "/>
    <numFmt numFmtId="179" formatCode="#,##0.00_ "/>
    <numFmt numFmtId="180" formatCode="0.00_);[Red]\(0.00\)"/>
    <numFmt numFmtId="181" formatCode="#,###"/>
    <numFmt numFmtId="182" formatCode="0_ "/>
    <numFmt numFmtId="183" formatCode="#,##0_ ;[Red]\-#,##0\ "/>
  </numFmts>
  <fonts count="4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8"/>
      <name val="ＭＳ Ｐゴシック"/>
      <family val="3"/>
      <charset val="128"/>
    </font>
    <font>
      <sz val="9"/>
      <color rgb="FF000000"/>
      <name val="Meiryo UI"/>
      <family val="3"/>
      <charset val="128"/>
    </font>
    <font>
      <sz val="9"/>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11"/>
      <color rgb="FF000000"/>
      <name val="游ゴシック"/>
      <family val="3"/>
      <charset val="128"/>
    </font>
    <font>
      <sz val="11"/>
      <name val="ＭＳ Ｐゴシック"/>
      <family val="3"/>
      <charset val="128"/>
    </font>
    <font>
      <b/>
      <sz val="10"/>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18"/>
      <color theme="1"/>
      <name val="游ゴシック"/>
      <family val="3"/>
      <charset val="128"/>
      <scheme val="minor"/>
    </font>
    <font>
      <sz val="14"/>
      <color theme="1"/>
      <name val="游ゴシック"/>
      <family val="3"/>
      <charset val="128"/>
      <scheme val="minor"/>
    </font>
    <font>
      <strike/>
      <sz val="11"/>
      <color theme="1"/>
      <name val="游ゴシック"/>
      <family val="3"/>
      <charset val="128"/>
      <scheme val="minor"/>
    </font>
    <font>
      <sz val="8"/>
      <color theme="1"/>
      <name val="游ゴシック"/>
      <family val="3"/>
      <charset val="128"/>
      <scheme val="minor"/>
    </font>
    <font>
      <b/>
      <sz val="14"/>
      <color theme="1"/>
      <name val="游ゴシック"/>
      <family val="3"/>
      <charset val="128"/>
      <scheme val="minor"/>
    </font>
    <font>
      <b/>
      <sz val="15"/>
      <color theme="1"/>
      <name val="游ゴシック"/>
      <family val="3"/>
      <charset val="128"/>
      <scheme val="minor"/>
    </font>
    <font>
      <sz val="18"/>
      <color theme="1"/>
      <name val="游ゴシック"/>
      <family val="3"/>
      <charset val="128"/>
    </font>
    <font>
      <sz val="16"/>
      <color theme="1"/>
      <name val="游ゴシック"/>
      <family val="3"/>
      <charset val="128"/>
    </font>
    <font>
      <sz val="16"/>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8"/>
      <color theme="1"/>
      <name val="游ゴシック"/>
      <family val="3"/>
      <charset val="128"/>
      <scheme val="minor"/>
    </font>
    <font>
      <sz val="6"/>
      <color theme="0"/>
      <name val="游ゴシック"/>
      <family val="3"/>
      <charset val="128"/>
      <scheme val="minor"/>
    </font>
    <font>
      <b/>
      <sz val="12"/>
      <name val="游ゴシック"/>
      <family val="3"/>
      <charset val="128"/>
      <scheme val="minor"/>
    </font>
    <font>
      <sz val="12"/>
      <name val="游ゴシック"/>
      <family val="3"/>
      <charset val="128"/>
      <scheme val="minor"/>
    </font>
    <font>
      <b/>
      <sz val="16"/>
      <name val="游ゴシック"/>
      <family val="3"/>
      <charset val="128"/>
      <scheme val="minor"/>
    </font>
    <font>
      <sz val="22"/>
      <color theme="1"/>
      <name val="游ゴシック"/>
      <family val="3"/>
      <charset val="128"/>
    </font>
    <font>
      <b/>
      <sz val="12"/>
      <color rgb="FFFF0000"/>
      <name val="游ゴシック"/>
      <family val="3"/>
      <charset val="128"/>
      <scheme val="minor"/>
    </font>
    <font>
      <sz val="11"/>
      <color rgb="FFFF0000"/>
      <name val="游ゴシック"/>
      <family val="3"/>
      <charset val="128"/>
      <scheme val="minor"/>
    </font>
    <font>
      <sz val="11"/>
      <color theme="1"/>
      <name val="メイリオ"/>
      <family val="3"/>
      <charset val="128"/>
    </font>
    <font>
      <sz val="11"/>
      <color rgb="FF0070C0"/>
      <name val="游ゴシック"/>
      <family val="3"/>
      <charset val="128"/>
      <scheme val="minor"/>
    </font>
    <font>
      <b/>
      <sz val="9"/>
      <color rgb="FFFF0000"/>
      <name val="游ゴシック"/>
      <family val="3"/>
      <charset val="128"/>
      <scheme val="minor"/>
    </font>
    <font>
      <sz val="11"/>
      <color theme="9"/>
      <name val="游ゴシック"/>
      <family val="3"/>
      <charset val="128"/>
      <scheme val="minor"/>
    </font>
    <font>
      <b/>
      <sz val="9"/>
      <color theme="9"/>
      <name val="游ゴシック"/>
      <family val="3"/>
      <charset val="128"/>
      <scheme val="minor"/>
    </font>
    <font>
      <b/>
      <sz val="18"/>
      <color theme="1"/>
      <name val="游ゴシック"/>
      <family val="3"/>
      <charset val="128"/>
      <scheme val="minor"/>
    </font>
    <font>
      <sz val="6"/>
      <color theme="1"/>
      <name val="游ゴシック"/>
      <family val="3"/>
      <charset val="128"/>
      <scheme val="minor"/>
    </font>
    <font>
      <b/>
      <u/>
      <sz val="8"/>
      <color theme="1"/>
      <name val="游ゴシック"/>
      <family val="3"/>
      <charset val="128"/>
      <scheme val="minor"/>
    </font>
    <font>
      <b/>
      <sz val="14"/>
      <name val="游ゴシック"/>
      <family val="3"/>
      <charset val="128"/>
      <scheme val="minor"/>
    </font>
    <font>
      <sz val="14"/>
      <name val="游ゴシック"/>
      <family val="3"/>
      <charset val="128"/>
      <scheme val="minor"/>
    </font>
    <font>
      <u/>
      <sz val="14"/>
      <color theme="1"/>
      <name val="游ゴシック"/>
      <family val="3"/>
      <charset val="128"/>
      <scheme val="minor"/>
    </font>
  </fonts>
  <fills count="18">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FF6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34998626667073579"/>
        <bgColor indexed="64"/>
      </patternFill>
    </fill>
    <fill>
      <patternFill patternType="solid">
        <fgColor theme="1"/>
        <bgColor indexed="64"/>
      </patternFill>
    </fill>
  </fills>
  <borders count="10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dotted">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dotted">
        <color theme="1"/>
      </left>
      <right/>
      <top style="thin">
        <color indexed="64"/>
      </top>
      <bottom/>
      <diagonal/>
    </border>
    <border>
      <left style="dotted">
        <color theme="1"/>
      </left>
      <right/>
      <top/>
      <bottom/>
      <diagonal/>
    </border>
    <border>
      <left style="dotted">
        <color theme="1"/>
      </left>
      <right/>
      <top/>
      <bottom style="thin">
        <color indexed="64"/>
      </bottom>
      <diagonal/>
    </border>
    <border>
      <left/>
      <right style="dotted">
        <color theme="1"/>
      </right>
      <top style="thin">
        <color indexed="64"/>
      </top>
      <bottom/>
      <diagonal/>
    </border>
    <border>
      <left/>
      <right style="dotted">
        <color theme="1"/>
      </right>
      <top/>
      <bottom/>
      <diagonal/>
    </border>
    <border>
      <left/>
      <right style="dotted">
        <color theme="1"/>
      </right>
      <top/>
      <bottom style="thin">
        <color indexed="64"/>
      </bottom>
      <diagonal/>
    </border>
    <border>
      <left/>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style="medium">
        <color indexed="64"/>
      </left>
      <right/>
      <top style="medium">
        <color indexed="64"/>
      </top>
      <bottom/>
      <diagonal/>
    </border>
    <border>
      <left style="medium">
        <color indexed="64"/>
      </left>
      <right/>
      <top style="medium">
        <color indexed="64"/>
      </top>
      <bottom style="thin">
        <color theme="1"/>
      </bottom>
      <diagonal/>
    </border>
    <border>
      <left/>
      <right style="medium">
        <color indexed="64"/>
      </right>
      <top style="medium">
        <color indexed="64"/>
      </top>
      <bottom style="thin">
        <color theme="1"/>
      </bottom>
      <diagonal/>
    </border>
    <border>
      <left/>
      <right style="medium">
        <color indexed="64"/>
      </right>
      <top style="thin">
        <color theme="1"/>
      </top>
      <bottom style="medium">
        <color indexed="64"/>
      </bottom>
      <diagonal/>
    </border>
    <border>
      <left/>
      <right/>
      <top style="medium">
        <color indexed="64"/>
      </top>
      <bottom style="thin">
        <color theme="1"/>
      </bottom>
      <diagonal/>
    </border>
    <border>
      <left/>
      <right/>
      <top style="thin">
        <color theme="1"/>
      </top>
      <bottom style="medium">
        <color indexed="64"/>
      </bottom>
      <diagonal/>
    </border>
    <border>
      <left/>
      <right style="dotted">
        <color indexed="64"/>
      </right>
      <top style="medium">
        <color indexed="64"/>
      </top>
      <bottom/>
      <diagonal/>
    </border>
    <border>
      <left style="dotted">
        <color theme="1"/>
      </left>
      <right/>
      <top style="medium">
        <color indexed="64"/>
      </top>
      <bottom/>
      <diagonal/>
    </border>
    <border>
      <left/>
      <right style="dotted">
        <color theme="1"/>
      </right>
      <top style="medium">
        <color indexed="64"/>
      </top>
      <bottom/>
      <diagonal/>
    </border>
    <border>
      <left/>
      <right style="dotted">
        <color indexed="64"/>
      </right>
      <top/>
      <bottom style="medium">
        <color indexed="64"/>
      </bottom>
      <diagonal/>
    </border>
    <border>
      <left style="dotted">
        <color theme="1"/>
      </left>
      <right/>
      <top/>
      <bottom style="medium">
        <color indexed="64"/>
      </bottom>
      <diagonal/>
    </border>
    <border>
      <left/>
      <right style="dotted">
        <color theme="1"/>
      </right>
      <top/>
      <bottom style="medium">
        <color indexed="64"/>
      </bottom>
      <diagonal/>
    </border>
    <border>
      <left style="dotted">
        <color indexed="64"/>
      </left>
      <right/>
      <top/>
      <bottom style="medium">
        <color indexed="64"/>
      </bottom>
      <diagonal/>
    </border>
    <border>
      <left style="dotted">
        <color indexed="64"/>
      </left>
      <right/>
      <top style="medium">
        <color indexed="64"/>
      </top>
      <bottom/>
      <diagonal/>
    </border>
    <border>
      <left style="medium">
        <color indexed="64"/>
      </left>
      <right/>
      <top style="thin">
        <color theme="1"/>
      </top>
      <bottom style="medium">
        <color indexed="64"/>
      </bottom>
      <diagonal/>
    </border>
    <border>
      <left style="thin">
        <color theme="1"/>
      </left>
      <right/>
      <top style="thin">
        <color theme="1"/>
      </top>
      <bottom style="medium">
        <color indexed="64"/>
      </bottom>
      <diagonal/>
    </border>
    <border>
      <left/>
      <right style="thin">
        <color theme="1"/>
      </right>
      <top style="thin">
        <color theme="1"/>
      </top>
      <bottom style="medium">
        <color indexed="64"/>
      </bottom>
      <diagonal/>
    </border>
    <border>
      <left style="dotted">
        <color indexed="64"/>
      </left>
      <right/>
      <top/>
      <bottom style="thin">
        <color indexed="64"/>
      </bottom>
      <diagonal/>
    </border>
    <border>
      <left style="thin">
        <color indexed="64"/>
      </left>
      <right/>
      <top style="thin">
        <color theme="1"/>
      </top>
      <bottom style="medium">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3" fillId="0" borderId="0">
      <alignment vertical="center"/>
    </xf>
  </cellStyleXfs>
  <cellXfs count="861">
    <xf numFmtId="0" fontId="0" fillId="0" borderId="0" xfId="0">
      <alignment vertical="center"/>
    </xf>
    <xf numFmtId="0" fontId="2" fillId="0" borderId="0" xfId="0" applyFont="1">
      <alignment vertical="center"/>
    </xf>
    <xf numFmtId="0" fontId="10" fillId="0" borderId="0" xfId="0" applyFont="1" applyAlignment="1" applyProtection="1">
      <protection hidden="1"/>
    </xf>
    <xf numFmtId="0" fontId="10" fillId="0" borderId="0" xfId="0" applyFont="1" applyProtection="1">
      <alignment vertical="center"/>
      <protection hidden="1"/>
    </xf>
    <xf numFmtId="0" fontId="10" fillId="0" borderId="0" xfId="0" applyFont="1" applyAlignment="1" applyProtection="1">
      <alignment horizontal="center" vertical="center" wrapText="1"/>
      <protection hidden="1"/>
    </xf>
    <xf numFmtId="0" fontId="2" fillId="0" borderId="0" xfId="0" applyFont="1" applyAlignment="1" applyProtection="1">
      <protection hidden="1"/>
    </xf>
    <xf numFmtId="0" fontId="2" fillId="0" borderId="0" xfId="0" applyFont="1" applyProtection="1">
      <alignment vertical="center"/>
      <protection hidden="1"/>
    </xf>
    <xf numFmtId="0" fontId="10" fillId="0" borderId="0" xfId="0" applyFont="1" applyAlignment="1" applyProtection="1">
      <alignment horizontal="left" vertical="center"/>
      <protection hidden="1"/>
    </xf>
    <xf numFmtId="0" fontId="15" fillId="0" borderId="0" xfId="2" applyFont="1" applyProtection="1">
      <alignment vertical="center"/>
      <protection hidden="1"/>
    </xf>
    <xf numFmtId="0" fontId="10" fillId="9" borderId="11" xfId="4" applyFont="1" applyFill="1" applyBorder="1" applyAlignment="1" applyProtection="1">
      <alignment horizontal="center" vertical="center" wrapText="1"/>
      <protection locked="0"/>
    </xf>
    <xf numFmtId="0" fontId="16" fillId="0" borderId="0" xfId="2" applyFont="1" applyProtection="1">
      <alignment vertical="center"/>
      <protection hidden="1"/>
    </xf>
    <xf numFmtId="0" fontId="17" fillId="0" borderId="0" xfId="2" applyFont="1" applyProtection="1">
      <alignment vertical="center"/>
      <protection hidden="1"/>
    </xf>
    <xf numFmtId="0" fontId="16" fillId="0" borderId="0" xfId="2" applyFont="1" applyAlignment="1" applyProtection="1">
      <alignment horizontal="center" vertical="center"/>
      <protection hidden="1"/>
    </xf>
    <xf numFmtId="38" fontId="16" fillId="0" borderId="0" xfId="3" applyFont="1" applyFill="1" applyAlignment="1" applyProtection="1">
      <alignmen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vertical="center" wrapText="1"/>
      <protection hidden="1"/>
    </xf>
    <xf numFmtId="0" fontId="15" fillId="0" borderId="0" xfId="2" applyFont="1" applyAlignment="1" applyProtection="1">
      <alignment horizontal="center" vertical="center"/>
      <protection hidden="1"/>
    </xf>
    <xf numFmtId="38" fontId="15" fillId="0" borderId="0" xfId="3" applyFont="1" applyFill="1" applyAlignment="1" applyProtection="1">
      <alignment vertical="center"/>
      <protection hidden="1"/>
    </xf>
    <xf numFmtId="0" fontId="15" fillId="4" borderId="0" xfId="2" applyFont="1" applyFill="1" applyProtection="1">
      <alignment vertical="center"/>
      <protection hidden="1"/>
    </xf>
    <xf numFmtId="38" fontId="16" fillId="0" borderId="0" xfId="3" applyFont="1" applyFill="1" applyBorder="1" applyAlignment="1" applyProtection="1">
      <alignment vertical="center"/>
      <protection hidden="1"/>
    </xf>
    <xf numFmtId="0" fontId="21" fillId="0" borderId="0" xfId="2" applyFont="1" applyProtection="1">
      <alignment vertical="center"/>
      <protection hidden="1"/>
    </xf>
    <xf numFmtId="0" fontId="15" fillId="0" borderId="0" xfId="2" applyFont="1" applyAlignment="1" applyProtection="1">
      <alignment vertical="top"/>
      <protection hidden="1"/>
    </xf>
    <xf numFmtId="0" fontId="15" fillId="0" borderId="0" xfId="2" applyFont="1" applyAlignment="1" applyProtection="1">
      <alignment horizontal="center" vertical="top"/>
      <protection hidden="1"/>
    </xf>
    <xf numFmtId="38" fontId="15" fillId="0" borderId="0" xfId="3" applyFont="1" applyFill="1" applyAlignment="1" applyProtection="1">
      <alignment vertical="top"/>
      <protection hidden="1"/>
    </xf>
    <xf numFmtId="49" fontId="18" fillId="0" borderId="0" xfId="2" applyNumberFormat="1" applyFont="1" applyAlignment="1" applyProtection="1">
      <alignment vertical="center" wrapText="1"/>
      <protection locked="0" hidden="1"/>
    </xf>
    <xf numFmtId="0" fontId="16" fillId="0" borderId="11" xfId="2" applyFont="1" applyBorder="1" applyAlignment="1" applyProtection="1">
      <alignment horizontal="center" vertical="center"/>
      <protection locked="0" hidden="1"/>
    </xf>
    <xf numFmtId="0" fontId="10" fillId="0" borderId="0" xfId="2" applyFont="1" applyProtection="1">
      <alignment vertical="center"/>
      <protection hidden="1"/>
    </xf>
    <xf numFmtId="0" fontId="16" fillId="0" borderId="0" xfId="2" applyFont="1" applyAlignment="1" applyProtection="1">
      <alignment horizontal="right" vertical="center"/>
      <protection hidden="1"/>
    </xf>
    <xf numFmtId="0" fontId="18" fillId="0" borderId="0" xfId="2" applyFont="1" applyAlignment="1" applyProtection="1">
      <alignment horizontal="distributed" vertical="center"/>
      <protection hidden="1"/>
    </xf>
    <xf numFmtId="0" fontId="15" fillId="0" borderId="0" xfId="2" applyFont="1" applyAlignment="1" applyProtection="1">
      <alignment vertical="center" textRotation="255"/>
      <protection hidden="1"/>
    </xf>
    <xf numFmtId="38" fontId="15" fillId="0" borderId="0" xfId="3" applyFont="1" applyFill="1" applyBorder="1" applyAlignment="1" applyProtection="1">
      <alignment vertical="center"/>
      <protection hidden="1"/>
    </xf>
    <xf numFmtId="0" fontId="16" fillId="0" borderId="0" xfId="2" applyFont="1" applyAlignment="1" applyProtection="1">
      <alignment vertical="top" wrapText="1"/>
      <protection hidden="1"/>
    </xf>
    <xf numFmtId="0" fontId="22" fillId="0" borderId="0" xfId="2" applyFont="1" applyAlignment="1" applyProtection="1">
      <alignment horizontal="center" vertical="center"/>
      <protection hidden="1"/>
    </xf>
    <xf numFmtId="0" fontId="16" fillId="0" borderId="0" xfId="2" applyFont="1" applyAlignment="1" applyProtection="1">
      <alignment horizontal="left" vertical="center"/>
      <protection hidden="1"/>
    </xf>
    <xf numFmtId="0" fontId="16" fillId="0" borderId="0" xfId="2" applyFont="1" applyAlignment="1" applyProtection="1">
      <alignment horizontal="left" vertical="center" wrapText="1"/>
      <protection hidden="1"/>
    </xf>
    <xf numFmtId="0" fontId="16" fillId="0" borderId="0" xfId="2" applyFont="1" applyAlignment="1" applyProtection="1">
      <alignment vertical="center" wrapText="1"/>
      <protection hidden="1"/>
    </xf>
    <xf numFmtId="0" fontId="16" fillId="0" borderId="0" xfId="2" applyFont="1" applyAlignment="1" applyProtection="1">
      <alignment horizontal="distributed" vertical="center"/>
      <protection hidden="1"/>
    </xf>
    <xf numFmtId="49" fontId="16" fillId="0" borderId="0" xfId="2" applyNumberFormat="1" applyFont="1" applyAlignment="1" applyProtection="1">
      <alignment horizontal="left" vertical="center"/>
      <protection hidden="1"/>
    </xf>
    <xf numFmtId="0" fontId="10" fillId="0" borderId="0" xfId="2" applyFont="1" applyAlignment="1" applyProtection="1">
      <alignment vertical="top" shrinkToFit="1"/>
      <protection hidden="1"/>
    </xf>
    <xf numFmtId="0" fontId="2" fillId="0" borderId="39" xfId="0" applyFont="1" applyBorder="1" applyProtection="1">
      <alignment vertical="center"/>
      <protection hidden="1"/>
    </xf>
    <xf numFmtId="0" fontId="2" fillId="0" borderId="19" xfId="0" applyFont="1" applyBorder="1" applyProtection="1">
      <alignment vertical="center"/>
      <protection hidden="1"/>
    </xf>
    <xf numFmtId="0" fontId="2" fillId="0" borderId="17" xfId="0" applyFont="1" applyBorder="1" applyProtection="1">
      <alignment vertical="center"/>
      <protection hidden="1"/>
    </xf>
    <xf numFmtId="0" fontId="10" fillId="0" borderId="26"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15" fillId="0" borderId="0" xfId="2" applyFont="1" applyAlignment="1" applyProtection="1">
      <alignment horizontal="left" vertical="center"/>
      <protection hidden="1"/>
    </xf>
    <xf numFmtId="0" fontId="2" fillId="0" borderId="61" xfId="0" applyFont="1" applyBorder="1" applyProtection="1">
      <alignment vertical="center"/>
      <protection hidden="1"/>
    </xf>
    <xf numFmtId="0" fontId="2" fillId="0" borderId="0" xfId="0" applyFont="1" applyAlignment="1" applyProtection="1">
      <alignment horizontal="center" vertical="center"/>
      <protection hidden="1"/>
    </xf>
    <xf numFmtId="0" fontId="26" fillId="0" borderId="0" xfId="0" applyFont="1" applyProtection="1">
      <alignment vertical="center"/>
      <protection hidden="1"/>
    </xf>
    <xf numFmtId="0" fontId="2" fillId="0" borderId="62" xfId="0" applyFont="1" applyBorder="1" applyProtection="1">
      <alignment vertical="center"/>
      <protection hidden="1"/>
    </xf>
    <xf numFmtId="0" fontId="27" fillId="0" borderId="0" xfId="0" applyFont="1" applyProtection="1">
      <alignment vertical="center"/>
      <protection hidden="1"/>
    </xf>
    <xf numFmtId="0" fontId="2" fillId="0" borderId="0" xfId="0" applyFont="1" applyAlignment="1" applyProtection="1">
      <alignment vertical="center" wrapText="1"/>
      <protection hidden="1"/>
    </xf>
    <xf numFmtId="0" fontId="18" fillId="0" borderId="0" xfId="0" applyFont="1" applyAlignment="1" applyProtection="1">
      <protection hidden="1"/>
    </xf>
    <xf numFmtId="0" fontId="16" fillId="0" borderId="26" xfId="0" applyFont="1" applyBorder="1" applyProtection="1">
      <alignment vertical="center"/>
      <protection hidden="1"/>
    </xf>
    <xf numFmtId="177" fontId="2" fillId="0" borderId="26" xfId="0" applyNumberFormat="1" applyFont="1" applyBorder="1" applyProtection="1">
      <alignment vertical="center"/>
      <protection hidden="1"/>
    </xf>
    <xf numFmtId="0" fontId="16" fillId="0" borderId="0" xfId="0" applyFont="1" applyProtection="1">
      <alignment vertical="center"/>
      <protection hidden="1"/>
    </xf>
    <xf numFmtId="177" fontId="16" fillId="0" borderId="0" xfId="0" applyNumberFormat="1" applyFont="1" applyAlignment="1" applyProtection="1">
      <alignment horizontal="right" vertical="center"/>
      <protection hidden="1"/>
    </xf>
    <xf numFmtId="177" fontId="2" fillId="0" borderId="0" xfId="0" applyNumberFormat="1" applyFont="1" applyProtection="1">
      <alignment vertical="center"/>
      <protection hidden="1"/>
    </xf>
    <xf numFmtId="0" fontId="2" fillId="0" borderId="3" xfId="0" applyFont="1" applyBorder="1" applyProtection="1">
      <alignment vertical="center"/>
      <protection hidden="1"/>
    </xf>
    <xf numFmtId="0" fontId="10" fillId="0" borderId="0" xfId="0" applyFont="1" applyAlignment="1" applyProtection="1">
      <alignment horizontal="left" vertical="center" wrapText="1"/>
      <protection hidden="1"/>
    </xf>
    <xf numFmtId="0" fontId="10" fillId="7" borderId="14" xfId="0" applyFont="1" applyFill="1" applyBorder="1" applyProtection="1">
      <alignment vertical="center"/>
      <protection hidden="1"/>
    </xf>
    <xf numFmtId="0" fontId="2" fillId="0" borderId="14" xfId="0" applyFont="1" applyBorder="1" applyProtection="1">
      <alignment vertical="center"/>
      <protection hidden="1"/>
    </xf>
    <xf numFmtId="0" fontId="10" fillId="0" borderId="14" xfId="0" applyFont="1" applyBorder="1" applyProtection="1">
      <alignment vertical="center"/>
      <protection hidden="1"/>
    </xf>
    <xf numFmtId="3" fontId="10" fillId="0" borderId="13" xfId="0" applyNumberFormat="1" applyFont="1" applyBorder="1" applyProtection="1">
      <alignment vertical="center"/>
      <protection hidden="1"/>
    </xf>
    <xf numFmtId="3" fontId="10" fillId="0" borderId="11" xfId="0" applyNumberFormat="1" applyFont="1" applyBorder="1" applyProtection="1">
      <alignment vertical="center"/>
      <protection hidden="1"/>
    </xf>
    <xf numFmtId="3" fontId="10" fillId="0" borderId="12" xfId="0" applyNumberFormat="1" applyFont="1" applyBorder="1" applyProtection="1">
      <alignment vertical="center"/>
      <protection hidden="1"/>
    </xf>
    <xf numFmtId="0" fontId="2" fillId="0" borderId="26" xfId="0" applyFont="1" applyBorder="1" applyProtection="1">
      <alignment vertical="center"/>
      <protection hidden="1"/>
    </xf>
    <xf numFmtId="0" fontId="10" fillId="0" borderId="26" xfId="0" applyFont="1" applyBorder="1" applyProtection="1">
      <alignment vertical="center"/>
      <protection hidden="1"/>
    </xf>
    <xf numFmtId="0" fontId="2" fillId="0" borderId="11" xfId="0" applyFont="1" applyBorder="1" applyProtection="1">
      <alignment vertical="center"/>
      <protection hidden="1"/>
    </xf>
    <xf numFmtId="0" fontId="10" fillId="0" borderId="0" xfId="0" applyFont="1" applyAlignment="1" applyProtection="1">
      <alignment horizontal="left"/>
      <protection hidden="1"/>
    </xf>
    <xf numFmtId="38" fontId="2" fillId="0" borderId="58" xfId="1" applyFont="1" applyFill="1" applyBorder="1" applyAlignment="1" applyProtection="1">
      <alignment horizontal="center" vertical="center" wrapText="1"/>
      <protection hidden="1"/>
    </xf>
    <xf numFmtId="177" fontId="2" fillId="0" borderId="0" xfId="0" applyNumberFormat="1" applyFont="1" applyAlignment="1" applyProtection="1">
      <alignment horizontal="center" vertical="center" wrapText="1"/>
      <protection hidden="1"/>
    </xf>
    <xf numFmtId="0" fontId="11" fillId="0" borderId="0" xfId="0" applyFont="1" applyProtection="1">
      <alignment vertical="center"/>
      <protection hidden="1"/>
    </xf>
    <xf numFmtId="0" fontId="29" fillId="0" borderId="0" xfId="0" applyFont="1" applyProtection="1">
      <alignment vertical="center"/>
      <protection hidden="1"/>
    </xf>
    <xf numFmtId="0" fontId="16" fillId="0" borderId="0" xfId="0" applyFont="1" applyAlignment="1" applyProtection="1">
      <alignment horizontal="center" vertical="center"/>
      <protection hidden="1"/>
    </xf>
    <xf numFmtId="0" fontId="2" fillId="0" borderId="0" xfId="0" applyFont="1" applyAlignment="1" applyProtection="1">
      <alignment vertical="top"/>
      <protection hidden="1"/>
    </xf>
    <xf numFmtId="0" fontId="28" fillId="0" borderId="0" xfId="0" applyFont="1" applyAlignment="1" applyProtection="1">
      <protection hidden="1"/>
    </xf>
    <xf numFmtId="0" fontId="15" fillId="0" borderId="26" xfId="2" applyFont="1" applyBorder="1" applyAlignment="1" applyProtection="1">
      <alignment horizontal="left" vertical="center"/>
      <protection hidden="1"/>
    </xf>
    <xf numFmtId="0" fontId="2" fillId="0" borderId="12" xfId="0" applyFont="1" applyBorder="1" applyAlignment="1" applyProtection="1">
      <protection hidden="1"/>
    </xf>
    <xf numFmtId="0" fontId="28" fillId="0" borderId="26" xfId="0" applyFont="1" applyBorder="1" applyProtection="1">
      <alignment vertical="center"/>
      <protection hidden="1"/>
    </xf>
    <xf numFmtId="0" fontId="10" fillId="0" borderId="0" xfId="0" applyFont="1" applyAlignment="1" applyProtection="1">
      <alignment vertical="center" wrapText="1"/>
      <protection hidden="1"/>
    </xf>
    <xf numFmtId="0" fontId="2" fillId="6" borderId="13" xfId="0" applyFont="1" applyFill="1" applyBorder="1" applyProtection="1">
      <alignment vertical="center"/>
      <protection hidden="1"/>
    </xf>
    <xf numFmtId="0" fontId="10" fillId="6" borderId="11" xfId="0" applyFont="1" applyFill="1" applyBorder="1" applyAlignment="1" applyProtection="1">
      <alignment vertical="center" wrapText="1"/>
      <protection hidden="1"/>
    </xf>
    <xf numFmtId="0" fontId="2" fillId="0" borderId="0" xfId="0" applyFont="1" applyAlignment="1" applyProtection="1">
      <alignment horizontal="left" vertical="center" wrapText="1"/>
      <protection hidden="1"/>
    </xf>
    <xf numFmtId="0" fontId="15" fillId="0" borderId="11" xfId="0" applyFont="1" applyBorder="1" applyAlignment="1" applyProtection="1">
      <alignment horizontal="left" vertical="center"/>
      <protection hidden="1"/>
    </xf>
    <xf numFmtId="0" fontId="2" fillId="0" borderId="12" xfId="0" applyFont="1" applyBorder="1" applyProtection="1">
      <alignment vertical="center"/>
      <protection hidden="1"/>
    </xf>
    <xf numFmtId="0" fontId="26" fillId="0" borderId="0" xfId="0" applyFont="1">
      <alignment vertical="center"/>
    </xf>
    <xf numFmtId="0" fontId="2" fillId="9" borderId="0" xfId="4" applyFont="1" applyFill="1">
      <alignment vertical="center"/>
    </xf>
    <xf numFmtId="0" fontId="15" fillId="9" borderId="0" xfId="4" applyFont="1" applyFill="1">
      <alignment vertical="center"/>
    </xf>
    <xf numFmtId="0" fontId="10" fillId="9" borderId="0" xfId="4" applyFont="1" applyFill="1" applyAlignment="1">
      <alignment horizontal="left" vertical="center" wrapText="1"/>
    </xf>
    <xf numFmtId="0" fontId="10" fillId="9" borderId="0" xfId="4" applyFont="1" applyFill="1" applyAlignment="1">
      <alignment horizontal="center" vertical="center" wrapText="1"/>
    </xf>
    <xf numFmtId="0" fontId="10" fillId="0" borderId="11" xfId="4" applyFont="1" applyBorder="1" applyAlignment="1">
      <alignment horizontal="center" vertical="center" wrapText="1"/>
    </xf>
    <xf numFmtId="0" fontId="10" fillId="0" borderId="12" xfId="4" applyFont="1" applyBorder="1" applyAlignment="1">
      <alignment horizontal="center" vertical="center" wrapText="1"/>
    </xf>
    <xf numFmtId="0" fontId="20" fillId="9" borderId="0" xfId="4" applyFont="1" applyFill="1" applyAlignment="1">
      <alignment vertical="center" wrapText="1"/>
    </xf>
    <xf numFmtId="0" fontId="2" fillId="0" borderId="0" xfId="0" applyFont="1" applyAlignment="1">
      <alignment horizontal="center" vertical="center"/>
    </xf>
    <xf numFmtId="0" fontId="27" fillId="0" borderId="0" xfId="0" applyFont="1">
      <alignment vertical="center"/>
    </xf>
    <xf numFmtId="0" fontId="14" fillId="0" borderId="0" xfId="0" applyFont="1">
      <alignment vertical="center"/>
    </xf>
    <xf numFmtId="0" fontId="15" fillId="0" borderId="0" xfId="0" applyFont="1">
      <alignment vertical="center"/>
    </xf>
    <xf numFmtId="0" fontId="15" fillId="0" borderId="0" xfId="0" applyFont="1" applyAlignment="1">
      <alignment horizontal="left" vertical="center" wrapText="1"/>
    </xf>
    <xf numFmtId="0" fontId="15" fillId="0" borderId="0" xfId="0" applyFont="1" applyAlignment="1">
      <alignment horizontal="left" vertical="top" wrapText="1"/>
    </xf>
    <xf numFmtId="0" fontId="2" fillId="9" borderId="0" xfId="4" applyFont="1" applyFill="1" applyAlignment="1">
      <alignment horizontal="center" vertical="center"/>
    </xf>
    <xf numFmtId="0" fontId="26" fillId="0" borderId="0" xfId="0" applyFont="1" applyAlignment="1">
      <alignment horizontal="center" vertical="center"/>
    </xf>
    <xf numFmtId="0" fontId="2" fillId="0" borderId="23" xfId="4" applyFont="1" applyBorder="1" applyAlignment="1">
      <alignment vertical="center" wrapText="1"/>
    </xf>
    <xf numFmtId="0" fontId="2" fillId="9" borderId="0" xfId="4" applyFont="1" applyFill="1" applyAlignment="1">
      <alignment vertical="center" wrapText="1"/>
    </xf>
    <xf numFmtId="0" fontId="10" fillId="9" borderId="0" xfId="4" applyFont="1" applyFill="1" applyAlignment="1">
      <alignment vertical="center" wrapText="1"/>
    </xf>
    <xf numFmtId="0" fontId="16" fillId="0" borderId="0" xfId="0" applyFont="1" applyAlignment="1">
      <alignment vertical="center" wrapText="1"/>
    </xf>
    <xf numFmtId="0" fontId="2" fillId="0" borderId="0" xfId="0" applyFont="1" applyAlignment="1">
      <alignment horizontal="left" vertical="top" wrapText="1"/>
    </xf>
    <xf numFmtId="0" fontId="30" fillId="0" borderId="0" xfId="0" applyFont="1" applyProtection="1">
      <alignment vertical="center"/>
      <protection locked="0" hidden="1"/>
    </xf>
    <xf numFmtId="0" fontId="2" fillId="0" borderId="14"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177" fontId="2" fillId="0" borderId="0" xfId="0" applyNumberFormat="1" applyFont="1" applyAlignment="1" applyProtection="1">
      <alignment horizontal="center" vertical="center"/>
      <protection hidden="1"/>
    </xf>
    <xf numFmtId="3" fontId="2" fillId="0" borderId="0" xfId="0" applyNumberFormat="1" applyFont="1" applyAlignment="1" applyProtection="1">
      <alignment horizontal="center" vertical="center"/>
      <protection hidden="1"/>
    </xf>
    <xf numFmtId="0" fontId="16" fillId="0" borderId="11" xfId="0" applyFont="1" applyBorder="1" applyAlignment="1" applyProtection="1">
      <alignment horizontal="center" vertical="center"/>
      <protection hidden="1"/>
    </xf>
    <xf numFmtId="0" fontId="16" fillId="0" borderId="12" xfId="0" applyFont="1" applyBorder="1" applyAlignment="1" applyProtection="1">
      <alignment horizontal="center" vertical="center"/>
      <protection hidden="1"/>
    </xf>
    <xf numFmtId="38" fontId="15" fillId="0" borderId="11" xfId="1" applyFont="1" applyBorder="1" applyAlignment="1" applyProtection="1">
      <alignment horizontal="center" vertical="center" shrinkToFit="1"/>
      <protection hidden="1"/>
    </xf>
    <xf numFmtId="0" fontId="2" fillId="0" borderId="26" xfId="0" applyFont="1" applyBorder="1" applyAlignment="1" applyProtection="1">
      <alignment horizontal="left" vertical="center"/>
      <protection hidden="1"/>
    </xf>
    <xf numFmtId="0" fontId="2" fillId="0" borderId="26" xfId="0" applyFont="1" applyBorder="1" applyAlignment="1" applyProtection="1">
      <alignment horizontal="center" vertical="center"/>
      <protection hidden="1"/>
    </xf>
    <xf numFmtId="0" fontId="2" fillId="6" borderId="47" xfId="0" applyFont="1" applyFill="1" applyBorder="1" applyProtection="1">
      <alignment vertical="center"/>
      <protection hidden="1"/>
    </xf>
    <xf numFmtId="0" fontId="2" fillId="0" borderId="11" xfId="0" applyFont="1" applyBorder="1" applyAlignment="1" applyProtection="1">
      <alignment horizontal="left" vertical="center"/>
      <protection hidden="1"/>
    </xf>
    <xf numFmtId="0" fontId="27" fillId="0" borderId="0" xfId="0" applyFont="1" applyAlignment="1" applyProtection="1">
      <protection hidden="1"/>
    </xf>
    <xf numFmtId="0" fontId="2" fillId="0" borderId="0" xfId="0" applyFont="1" applyAlignment="1" applyProtection="1">
      <alignment horizontal="left" vertical="center"/>
      <protection hidden="1"/>
    </xf>
    <xf numFmtId="180" fontId="10" fillId="0" borderId="0" xfId="0" applyNumberFormat="1" applyFont="1" applyProtection="1">
      <alignment vertical="center"/>
      <protection hidden="1"/>
    </xf>
    <xf numFmtId="0" fontId="25" fillId="0" borderId="0" xfId="0" applyFont="1" applyProtection="1">
      <alignment vertical="center"/>
      <protection hidden="1"/>
    </xf>
    <xf numFmtId="0" fontId="26" fillId="0" borderId="26" xfId="0" applyFont="1" applyBorder="1" applyProtection="1">
      <alignment vertical="center"/>
      <protection hidden="1"/>
    </xf>
    <xf numFmtId="0" fontId="25" fillId="0" borderId="26" xfId="0" applyFont="1" applyBorder="1" applyProtection="1">
      <alignment vertical="center"/>
      <protection hidden="1"/>
    </xf>
    <xf numFmtId="0" fontId="2" fillId="0" borderId="39" xfId="0" applyFont="1" applyBorder="1" applyAlignment="1" applyProtection="1">
      <alignment horizontal="center" vertical="center"/>
      <protection hidden="1"/>
    </xf>
    <xf numFmtId="0" fontId="31" fillId="0" borderId="0" xfId="0" applyFont="1" applyAlignment="1" applyProtection="1">
      <protection hidden="1"/>
    </xf>
    <xf numFmtId="0" fontId="32" fillId="0" borderId="0" xfId="0" applyFont="1" applyAlignment="1" applyProtection="1">
      <alignment horizontal="center" vertical="center"/>
      <protection hidden="1"/>
    </xf>
    <xf numFmtId="177" fontId="32" fillId="0" borderId="0" xfId="0" applyNumberFormat="1" applyFont="1" applyAlignment="1" applyProtection="1">
      <alignment horizontal="right" vertical="center"/>
      <protection hidden="1"/>
    </xf>
    <xf numFmtId="0" fontId="32" fillId="0" borderId="0" xfId="0" applyFont="1" applyProtection="1">
      <alignment vertical="center"/>
      <protection hidden="1"/>
    </xf>
    <xf numFmtId="0" fontId="33" fillId="0" borderId="0" xfId="0" applyFont="1" applyAlignment="1" applyProtection="1">
      <protection hidden="1"/>
    </xf>
    <xf numFmtId="0" fontId="16" fillId="0" borderId="22" xfId="2" applyFont="1" applyBorder="1" applyProtection="1">
      <alignment vertical="center"/>
      <protection hidden="1"/>
    </xf>
    <xf numFmtId="38" fontId="2" fillId="0" borderId="3" xfId="1" applyFont="1" applyFill="1" applyBorder="1" applyAlignment="1" applyProtection="1">
      <alignment horizontal="center" vertical="center" wrapText="1"/>
      <protection hidden="1"/>
    </xf>
    <xf numFmtId="0" fontId="11" fillId="0" borderId="51" xfId="0" applyFont="1" applyBorder="1" applyProtection="1">
      <alignment vertical="center"/>
      <protection hidden="1"/>
    </xf>
    <xf numFmtId="0" fontId="17" fillId="0" borderId="0" xfId="0" applyFont="1" applyProtection="1">
      <alignment vertical="center"/>
      <protection hidden="1"/>
    </xf>
    <xf numFmtId="0" fontId="10" fillId="0" borderId="51" xfId="0" applyFont="1" applyBorder="1" applyProtection="1">
      <alignment vertical="center"/>
      <protection hidden="1"/>
    </xf>
    <xf numFmtId="0" fontId="17" fillId="0" borderId="0" xfId="0" applyFont="1" applyAlignment="1" applyProtection="1">
      <protection hidden="1"/>
    </xf>
    <xf numFmtId="0" fontId="38" fillId="0" borderId="0" xfId="0" applyFont="1" applyProtection="1">
      <alignment vertical="center"/>
      <protection hidden="1"/>
    </xf>
    <xf numFmtId="0" fontId="36" fillId="0" borderId="0" xfId="0" applyFont="1" applyAlignment="1" applyProtection="1">
      <alignment horizontal="right" vertical="center"/>
      <protection hidden="1"/>
    </xf>
    <xf numFmtId="0" fontId="40" fillId="0" borderId="0" xfId="0" applyFont="1" applyAlignment="1" applyProtection="1">
      <alignment horizontal="right" vertical="center"/>
      <protection hidden="1"/>
    </xf>
    <xf numFmtId="0" fontId="2" fillId="0" borderId="22" xfId="0" applyFont="1" applyBorder="1" applyAlignment="1" applyProtection="1">
      <alignment vertical="center" wrapText="1"/>
      <protection hidden="1"/>
    </xf>
    <xf numFmtId="0" fontId="14" fillId="0" borderId="73" xfId="0" applyFont="1" applyBorder="1" applyAlignment="1" applyProtection="1">
      <alignment horizontal="center" vertical="center" wrapText="1"/>
      <protection hidden="1"/>
    </xf>
    <xf numFmtId="0" fontId="14" fillId="0" borderId="75" xfId="0" applyFont="1" applyBorder="1" applyAlignment="1" applyProtection="1">
      <alignment horizontal="center" vertical="center" wrapText="1"/>
      <protection hidden="1"/>
    </xf>
    <xf numFmtId="0" fontId="15" fillId="0" borderId="0" xfId="0" applyFont="1" applyAlignment="1" applyProtection="1">
      <alignment vertical="center" wrapText="1"/>
      <protection hidden="1"/>
    </xf>
    <xf numFmtId="0" fontId="10" fillId="0" borderId="0" xfId="0" applyFont="1" applyAlignment="1" applyProtection="1">
      <alignment vertical="top" wrapText="1"/>
      <protection hidden="1"/>
    </xf>
    <xf numFmtId="0" fontId="10" fillId="0" borderId="0" xfId="0" applyFont="1" applyAlignment="1" applyProtection="1">
      <alignment wrapText="1"/>
      <protection hidden="1"/>
    </xf>
    <xf numFmtId="0" fontId="15" fillId="0" borderId="4" xfId="0" applyFont="1" applyBorder="1" applyProtection="1">
      <alignment vertical="center"/>
      <protection hidden="1"/>
    </xf>
    <xf numFmtId="0" fontId="15" fillId="0" borderId="5" xfId="0" applyFont="1" applyBorder="1" applyProtection="1">
      <alignment vertical="center"/>
      <protection hidden="1"/>
    </xf>
    <xf numFmtId="0" fontId="15" fillId="0" borderId="53" xfId="0" applyFont="1" applyBorder="1" applyProtection="1">
      <alignment vertical="center"/>
      <protection hidden="1"/>
    </xf>
    <xf numFmtId="0" fontId="15" fillId="0" borderId="36" xfId="0" applyFont="1" applyBorder="1" applyProtection="1">
      <alignment vertical="center"/>
      <protection hidden="1"/>
    </xf>
    <xf numFmtId="0" fontId="15" fillId="0" borderId="26" xfId="0" applyFont="1" applyBorder="1" applyProtection="1">
      <alignment vertical="center"/>
      <protection hidden="1"/>
    </xf>
    <xf numFmtId="0" fontId="15" fillId="11" borderId="11" xfId="0" applyFont="1" applyFill="1" applyBorder="1" applyProtection="1">
      <alignment vertical="center"/>
      <protection hidden="1"/>
    </xf>
    <xf numFmtId="0" fontId="2" fillId="0" borderId="14" xfId="0" applyFont="1" applyBorder="1" applyAlignment="1" applyProtection="1">
      <alignment horizontal="center" wrapText="1"/>
      <protection hidden="1"/>
    </xf>
    <xf numFmtId="0" fontId="9" fillId="0" borderId="0" xfId="0" applyFont="1" applyAlignment="1" applyProtection="1">
      <alignment vertical="center" wrapText="1"/>
      <protection hidden="1"/>
    </xf>
    <xf numFmtId="0" fontId="2" fillId="0" borderId="28" xfId="0" applyFont="1" applyBorder="1" applyProtection="1">
      <alignment vertical="center"/>
      <protection hidden="1"/>
    </xf>
    <xf numFmtId="0" fontId="2" fillId="0" borderId="27" xfId="0" applyFont="1" applyBorder="1" applyProtection="1">
      <alignment vertical="center"/>
      <protection hidden="1"/>
    </xf>
    <xf numFmtId="0" fontId="2" fillId="0" borderId="23" xfId="0" applyFont="1" applyBorder="1" applyProtection="1">
      <alignment vertical="center"/>
      <protection hidden="1"/>
    </xf>
    <xf numFmtId="0" fontId="2" fillId="0" borderId="18" xfId="0" applyFont="1" applyBorder="1" applyProtection="1">
      <alignment vertical="center"/>
      <protection hidden="1"/>
    </xf>
    <xf numFmtId="0" fontId="2" fillId="0" borderId="22" xfId="0" applyFont="1" applyBorder="1" applyProtection="1">
      <alignment vertical="center"/>
      <protection hidden="1"/>
    </xf>
    <xf numFmtId="0" fontId="18" fillId="0" borderId="0" xfId="0" applyFont="1" applyAlignment="1" applyProtection="1">
      <alignment horizontal="center"/>
      <protection hidden="1"/>
    </xf>
    <xf numFmtId="0" fontId="2" fillId="0" borderId="0" xfId="0" applyFont="1" applyAlignment="1" applyProtection="1">
      <alignment horizontal="center" vertical="center" wrapText="1"/>
      <protection hidden="1"/>
    </xf>
    <xf numFmtId="0" fontId="2" fillId="0" borderId="12" xfId="0" applyFont="1" applyBorder="1" applyAlignment="1" applyProtection="1">
      <alignment horizontal="center" vertical="center" wrapText="1"/>
      <protection hidden="1"/>
    </xf>
    <xf numFmtId="0" fontId="28" fillId="0" borderId="0" xfId="0" applyFont="1" applyAlignment="1" applyProtection="1">
      <alignment horizontal="center" vertical="center"/>
      <protection hidden="1"/>
    </xf>
    <xf numFmtId="177" fontId="42" fillId="0" borderId="0" xfId="0" applyNumberFormat="1" applyFont="1" applyAlignment="1" applyProtection="1">
      <alignment horizontal="center" vertical="center"/>
      <protection hidden="1"/>
    </xf>
    <xf numFmtId="0" fontId="14" fillId="0" borderId="14" xfId="0" applyFont="1" applyBorder="1" applyAlignment="1" applyProtection="1">
      <alignment horizontal="center" vertical="center" wrapText="1"/>
      <protection hidden="1"/>
    </xf>
    <xf numFmtId="0" fontId="14" fillId="0" borderId="19" xfId="0" applyFont="1" applyBorder="1" applyAlignment="1" applyProtection="1">
      <alignment horizontal="center" vertical="center" wrapText="1"/>
      <protection hidden="1"/>
    </xf>
    <xf numFmtId="0" fontId="16" fillId="0" borderId="0" xfId="0" applyFont="1" applyAlignment="1" applyProtection="1">
      <alignment vertical="center" shrinkToFit="1"/>
      <protection hidden="1"/>
    </xf>
    <xf numFmtId="0" fontId="10" fillId="16" borderId="0" xfId="0" applyFont="1" applyFill="1" applyProtection="1">
      <alignment vertical="center"/>
      <protection hidden="1"/>
    </xf>
    <xf numFmtId="0" fontId="2" fillId="0" borderId="13" xfId="0" applyFont="1" applyBorder="1" applyAlignment="1" applyProtection="1">
      <alignment vertical="center" wrapText="1"/>
      <protection hidden="1"/>
    </xf>
    <xf numFmtId="0" fontId="21" fillId="0" borderId="11" xfId="0" applyFont="1" applyBorder="1" applyAlignment="1" applyProtection="1">
      <alignment horizontal="center" vertical="center" shrinkToFit="1"/>
      <protection hidden="1"/>
    </xf>
    <xf numFmtId="0" fontId="2" fillId="0" borderId="12" xfId="0" applyFont="1" applyBorder="1" applyAlignment="1" applyProtection="1">
      <alignment vertical="center" wrapText="1"/>
      <protection hidden="1"/>
    </xf>
    <xf numFmtId="0" fontId="14" fillId="0" borderId="12" xfId="0" applyFont="1" applyBorder="1" applyAlignment="1" applyProtection="1">
      <alignment horizontal="center" vertical="center" wrapText="1"/>
      <protection hidden="1"/>
    </xf>
    <xf numFmtId="177" fontId="2" fillId="0" borderId="14" xfId="0" applyNumberFormat="1" applyFont="1" applyBorder="1" applyProtection="1">
      <alignment vertical="center"/>
      <protection hidden="1"/>
    </xf>
    <xf numFmtId="0" fontId="2" fillId="12" borderId="14" xfId="0" applyFont="1" applyFill="1" applyBorder="1" applyProtection="1">
      <alignment vertical="center"/>
      <protection hidden="1"/>
    </xf>
    <xf numFmtId="0" fontId="2" fillId="0" borderId="14" xfId="0" applyFont="1" applyBorder="1" applyAlignment="1" applyProtection="1">
      <alignment horizontal="center" vertical="center" wrapText="1"/>
      <protection locked="0" hidden="1"/>
    </xf>
    <xf numFmtId="181" fontId="27" fillId="0" borderId="14" xfId="0" applyNumberFormat="1" applyFont="1" applyBorder="1" applyProtection="1">
      <alignment vertical="center"/>
      <protection hidden="1"/>
    </xf>
    <xf numFmtId="49" fontId="34" fillId="8" borderId="14" xfId="0" applyNumberFormat="1" applyFont="1" applyFill="1" applyBorder="1" applyAlignment="1" applyProtection="1">
      <alignment horizontal="center" vertical="center"/>
      <protection hidden="1"/>
    </xf>
    <xf numFmtId="177" fontId="10" fillId="0" borderId="0" xfId="0" applyNumberFormat="1" applyFont="1" applyProtection="1">
      <alignment vertical="center"/>
      <protection hidden="1"/>
    </xf>
    <xf numFmtId="0" fontId="10" fillId="0" borderId="14" xfId="0" applyFont="1" applyBorder="1" applyAlignment="1" applyProtection="1">
      <alignment vertical="center" wrapText="1"/>
      <protection hidden="1"/>
    </xf>
    <xf numFmtId="177" fontId="11" fillId="0" borderId="14" xfId="0" applyNumberFormat="1" applyFont="1" applyBorder="1" applyProtection="1">
      <alignment vertical="center"/>
      <protection hidden="1"/>
    </xf>
    <xf numFmtId="177" fontId="10" fillId="0" borderId="17" xfId="0" applyNumberFormat="1" applyFont="1" applyBorder="1" applyProtection="1">
      <alignment vertical="center"/>
      <protection hidden="1"/>
    </xf>
    <xf numFmtId="0" fontId="40" fillId="0" borderId="0" xfId="0" applyFont="1" applyAlignment="1" applyProtection="1">
      <alignment horizontal="center" vertical="center"/>
      <protection hidden="1"/>
    </xf>
    <xf numFmtId="0" fontId="2" fillId="11" borderId="11" xfId="0" applyFont="1" applyFill="1" applyBorder="1" applyAlignment="1" applyProtection="1">
      <alignment horizontal="center" vertical="center" wrapText="1"/>
      <protection hidden="1"/>
    </xf>
    <xf numFmtId="0" fontId="15" fillId="11" borderId="11" xfId="0" applyFont="1" applyFill="1" applyBorder="1" applyAlignment="1" applyProtection="1">
      <alignment horizontal="center" vertical="center"/>
      <protection hidden="1"/>
    </xf>
    <xf numFmtId="0" fontId="15" fillId="0" borderId="98" xfId="0" applyFont="1" applyBorder="1" applyProtection="1">
      <alignment vertical="center"/>
      <protection hidden="1"/>
    </xf>
    <xf numFmtId="0" fontId="15" fillId="0" borderId="99" xfId="0" applyFont="1" applyBorder="1" applyProtection="1">
      <alignment vertical="center"/>
      <protection hidden="1"/>
    </xf>
    <xf numFmtId="0" fontId="28" fillId="0" borderId="0" xfId="0" applyFont="1" applyAlignment="1" applyProtection="1">
      <alignment vertical="center" shrinkToFit="1"/>
      <protection hidden="1"/>
    </xf>
    <xf numFmtId="0" fontId="16" fillId="0" borderId="32" xfId="0" applyFont="1" applyBorder="1" applyProtection="1">
      <alignment vertical="center"/>
      <protection hidden="1"/>
    </xf>
    <xf numFmtId="177" fontId="16" fillId="0" borderId="32" xfId="0" applyNumberFormat="1" applyFont="1" applyBorder="1" applyAlignment="1" applyProtection="1">
      <alignment horizontal="right" vertical="center"/>
      <protection hidden="1"/>
    </xf>
    <xf numFmtId="177" fontId="16" fillId="0" borderId="2" xfId="0" applyNumberFormat="1" applyFont="1" applyBorder="1" applyAlignment="1" applyProtection="1">
      <alignment horizontal="right" vertical="center"/>
      <protection hidden="1"/>
    </xf>
    <xf numFmtId="177" fontId="27" fillId="0" borderId="26" xfId="0" applyNumberFormat="1" applyFont="1" applyBorder="1" applyProtection="1">
      <alignment vertical="center"/>
      <protection hidden="1"/>
    </xf>
    <xf numFmtId="177" fontId="27" fillId="0" borderId="0" xfId="0" applyNumberFormat="1" applyFont="1" applyProtection="1">
      <alignment vertical="center"/>
      <protection hidden="1"/>
    </xf>
    <xf numFmtId="0" fontId="9" fillId="0" borderId="0" xfId="0" applyFont="1" applyAlignment="1" applyProtection="1">
      <alignment horizontal="center" vertical="center"/>
      <protection hidden="1"/>
    </xf>
    <xf numFmtId="0" fontId="36" fillId="0" borderId="0" xfId="0" applyFont="1" applyProtection="1">
      <alignment vertical="center"/>
      <protection hidden="1"/>
    </xf>
    <xf numFmtId="0" fontId="9" fillId="0" borderId="0" xfId="0" applyFont="1" applyProtection="1">
      <alignment vertical="center"/>
      <protection hidden="1"/>
    </xf>
    <xf numFmtId="0" fontId="32" fillId="0" borderId="17" xfId="0" applyFont="1" applyBorder="1" applyProtection="1">
      <alignment vertical="center"/>
      <protection hidden="1"/>
    </xf>
    <xf numFmtId="0" fontId="16" fillId="0" borderId="17" xfId="2" applyFont="1" applyBorder="1" applyProtection="1">
      <alignment vertical="center"/>
      <protection hidden="1"/>
    </xf>
    <xf numFmtId="0" fontId="16" fillId="0" borderId="18" xfId="2" applyFont="1" applyBorder="1" applyProtection="1">
      <alignment vertical="center"/>
      <protection hidden="1"/>
    </xf>
    <xf numFmtId="0" fontId="32" fillId="0" borderId="22" xfId="0" applyFont="1" applyBorder="1" applyProtection="1">
      <alignment vertical="center"/>
      <protection hidden="1"/>
    </xf>
    <xf numFmtId="0" fontId="25" fillId="0" borderId="0" xfId="2" applyFont="1" applyProtection="1">
      <alignment vertical="center"/>
      <protection hidden="1"/>
    </xf>
    <xf numFmtId="0" fontId="18" fillId="0" borderId="0" xfId="2" applyFont="1" applyProtection="1">
      <alignment vertical="center"/>
      <protection hidden="1"/>
    </xf>
    <xf numFmtId="0" fontId="18" fillId="4" borderId="0" xfId="2" applyFont="1" applyFill="1" applyProtection="1">
      <alignment vertical="center"/>
      <protection hidden="1"/>
    </xf>
    <xf numFmtId="38" fontId="18" fillId="0" borderId="0" xfId="3" applyFont="1" applyFill="1" applyBorder="1" applyAlignment="1" applyProtection="1">
      <alignment vertical="center"/>
      <protection hidden="1"/>
    </xf>
    <xf numFmtId="0" fontId="46" fillId="0" borderId="17" xfId="0" applyFont="1" applyBorder="1" applyProtection="1">
      <alignment vertical="center"/>
      <protection hidden="1"/>
    </xf>
    <xf numFmtId="0" fontId="18" fillId="0" borderId="17" xfId="2" applyFont="1" applyBorder="1" applyProtection="1">
      <alignment vertical="center"/>
      <protection hidden="1"/>
    </xf>
    <xf numFmtId="0" fontId="47" fillId="0" borderId="0" xfId="2" applyFont="1" applyProtection="1">
      <alignment vertical="center"/>
      <protection hidden="1"/>
    </xf>
    <xf numFmtId="0" fontId="47" fillId="0" borderId="0" xfId="2" applyFont="1" applyAlignment="1" applyProtection="1">
      <alignment horizontal="right" vertical="center"/>
      <protection hidden="1"/>
    </xf>
    <xf numFmtId="0" fontId="47" fillId="0" borderId="0" xfId="2" applyFont="1" applyAlignment="1" applyProtection="1">
      <alignment horizontal="center" vertical="center"/>
      <protection hidden="1"/>
    </xf>
    <xf numFmtId="0" fontId="46" fillId="0" borderId="0" xfId="0" applyFont="1" applyProtection="1">
      <alignment vertical="center"/>
      <protection hidden="1"/>
    </xf>
    <xf numFmtId="0" fontId="15" fillId="0" borderId="26" xfId="2" applyFont="1" applyBorder="1" applyProtection="1">
      <alignment vertical="center"/>
      <protection hidden="1"/>
    </xf>
    <xf numFmtId="38" fontId="15" fillId="0" borderId="26" xfId="3" applyFont="1" applyFill="1" applyBorder="1" applyAlignment="1" applyProtection="1">
      <alignment vertical="center"/>
      <protection hidden="1"/>
    </xf>
    <xf numFmtId="0" fontId="15" fillId="0" borderId="27" xfId="2" applyFont="1" applyBorder="1" applyProtection="1">
      <alignment vertical="center"/>
      <protection hidden="1"/>
    </xf>
    <xf numFmtId="0" fontId="33" fillId="0" borderId="11" xfId="0" applyFont="1" applyBorder="1" applyAlignment="1" applyProtection="1">
      <protection hidden="1"/>
    </xf>
    <xf numFmtId="0" fontId="2" fillId="0" borderId="14" xfId="2" applyBorder="1" applyAlignment="1" applyProtection="1">
      <alignment horizontal="center" vertical="center" wrapText="1"/>
      <protection hidden="1"/>
    </xf>
    <xf numFmtId="0" fontId="2" fillId="0" borderId="14" xfId="2" applyBorder="1" applyAlignment="1" applyProtection="1">
      <alignment horizontal="center" vertical="center"/>
      <protection hidden="1"/>
    </xf>
    <xf numFmtId="0" fontId="16" fillId="0" borderId="14" xfId="2" applyFont="1" applyBorder="1" applyAlignment="1" applyProtection="1">
      <alignment horizontal="center" vertical="distributed" wrapText="1"/>
      <protection hidden="1"/>
    </xf>
    <xf numFmtId="0" fontId="16" fillId="0" borderId="15" xfId="2" applyFont="1" applyBorder="1" applyAlignment="1" applyProtection="1">
      <alignment horizontal="center" vertical="distributed" wrapText="1"/>
      <protection hidden="1"/>
    </xf>
    <xf numFmtId="49" fontId="16" fillId="0" borderId="10" xfId="2" applyNumberFormat="1" applyFont="1" applyBorder="1" applyAlignment="1" applyProtection="1">
      <alignment horizontal="center" vertical="center"/>
      <protection hidden="1"/>
    </xf>
    <xf numFmtId="49" fontId="16" fillId="0" borderId="11" xfId="2" applyNumberFormat="1" applyFont="1" applyBorder="1" applyAlignment="1" applyProtection="1">
      <alignment horizontal="center" vertical="center"/>
      <protection hidden="1"/>
    </xf>
    <xf numFmtId="49" fontId="16" fillId="0" borderId="12" xfId="2" applyNumberFormat="1" applyFont="1" applyBorder="1" applyAlignment="1" applyProtection="1">
      <alignment horizontal="center" vertical="center"/>
      <protection hidden="1"/>
    </xf>
    <xf numFmtId="0" fontId="16" fillId="0" borderId="13" xfId="2" applyFont="1" applyBorder="1" applyAlignment="1" applyProtection="1">
      <alignment horizontal="center" vertical="center"/>
      <protection hidden="1"/>
    </xf>
    <xf numFmtId="0" fontId="16" fillId="0" borderId="11" xfId="2" applyFont="1" applyBorder="1" applyAlignment="1" applyProtection="1">
      <alignment horizontal="center" vertical="center"/>
      <protection hidden="1"/>
    </xf>
    <xf numFmtId="0" fontId="16" fillId="0" borderId="12" xfId="2" applyFont="1" applyBorder="1" applyAlignment="1" applyProtection="1">
      <alignment horizontal="center" vertical="center"/>
      <protection hidden="1"/>
    </xf>
    <xf numFmtId="0" fontId="16" fillId="0" borderId="13" xfId="2" applyFont="1" applyBorder="1" applyAlignment="1" applyProtection="1">
      <alignment horizontal="left" vertical="center" wrapText="1"/>
      <protection hidden="1"/>
    </xf>
    <xf numFmtId="0" fontId="16" fillId="0" borderId="11" xfId="2" applyFont="1" applyBorder="1" applyAlignment="1" applyProtection="1">
      <alignment horizontal="left" vertical="center" wrapText="1"/>
      <protection hidden="1"/>
    </xf>
    <xf numFmtId="0" fontId="16" fillId="0" borderId="19" xfId="2" applyFont="1" applyBorder="1" applyAlignment="1" applyProtection="1">
      <alignment horizontal="center" vertical="distributed" wrapText="1"/>
      <protection hidden="1"/>
    </xf>
    <xf numFmtId="0" fontId="16" fillId="0" borderId="17" xfId="2" applyFont="1" applyBorder="1" applyAlignment="1" applyProtection="1">
      <alignment horizontal="center" vertical="distributed" wrapText="1"/>
      <protection hidden="1"/>
    </xf>
    <xf numFmtId="0" fontId="16" fillId="0" borderId="20" xfId="2" applyFont="1" applyBorder="1" applyAlignment="1" applyProtection="1">
      <alignment horizontal="center" vertical="distributed" wrapText="1"/>
      <protection hidden="1"/>
    </xf>
    <xf numFmtId="0" fontId="16" fillId="0" borderId="28" xfId="2" applyFont="1" applyBorder="1" applyAlignment="1" applyProtection="1">
      <alignment horizontal="center" vertical="distributed" wrapText="1"/>
      <protection hidden="1"/>
    </xf>
    <xf numFmtId="0" fontId="16" fillId="0" borderId="26" xfId="2" applyFont="1" applyBorder="1" applyAlignment="1" applyProtection="1">
      <alignment horizontal="center" vertical="distributed" wrapText="1"/>
      <protection hidden="1"/>
    </xf>
    <xf numFmtId="0" fontId="16" fillId="0" borderId="29" xfId="2" applyFont="1" applyBorder="1" applyAlignment="1" applyProtection="1">
      <alignment horizontal="center" vertical="distributed" wrapText="1"/>
      <protection hidden="1"/>
    </xf>
    <xf numFmtId="0" fontId="16" fillId="0" borderId="11" xfId="2" applyFont="1" applyBorder="1" applyAlignment="1" applyProtection="1">
      <alignment horizontal="left" vertical="center"/>
      <protection hidden="1"/>
    </xf>
    <xf numFmtId="49" fontId="16" fillId="0" borderId="16" xfId="2" applyNumberFormat="1" applyFont="1" applyBorder="1" applyAlignment="1" applyProtection="1">
      <alignment horizontal="center" vertical="center"/>
      <protection hidden="1"/>
    </xf>
    <xf numFmtId="49" fontId="16" fillId="0" borderId="17" xfId="2" applyNumberFormat="1" applyFont="1" applyBorder="1" applyAlignment="1" applyProtection="1">
      <alignment horizontal="center" vertical="center"/>
      <protection hidden="1"/>
    </xf>
    <xf numFmtId="49" fontId="16" fillId="0" borderId="18" xfId="2" applyNumberFormat="1" applyFont="1" applyBorder="1" applyAlignment="1" applyProtection="1">
      <alignment horizontal="center" vertical="center"/>
      <protection hidden="1"/>
    </xf>
    <xf numFmtId="49" fontId="16" fillId="0" borderId="21" xfId="2" applyNumberFormat="1" applyFont="1" applyBorder="1" applyAlignment="1" applyProtection="1">
      <alignment horizontal="center" vertical="center"/>
      <protection hidden="1"/>
    </xf>
    <xf numFmtId="49" fontId="16" fillId="0" borderId="0" xfId="2" applyNumberFormat="1" applyFont="1" applyAlignment="1" applyProtection="1">
      <alignment horizontal="center" vertical="center"/>
      <protection hidden="1"/>
    </xf>
    <xf numFmtId="49" fontId="16" fillId="0" borderId="22" xfId="2" applyNumberFormat="1" applyFont="1" applyBorder="1" applyAlignment="1" applyProtection="1">
      <alignment horizontal="center" vertical="center"/>
      <protection hidden="1"/>
    </xf>
    <xf numFmtId="49" fontId="16" fillId="0" borderId="30" xfId="2" applyNumberFormat="1" applyFont="1" applyBorder="1" applyAlignment="1" applyProtection="1">
      <alignment horizontal="center" vertical="center"/>
      <protection hidden="1"/>
    </xf>
    <xf numFmtId="49" fontId="16" fillId="0" borderId="26" xfId="2" applyNumberFormat="1" applyFont="1" applyBorder="1" applyAlignment="1" applyProtection="1">
      <alignment horizontal="center" vertical="center"/>
      <protection hidden="1"/>
    </xf>
    <xf numFmtId="49" fontId="16" fillId="0" borderId="27" xfId="2" applyNumberFormat="1" applyFont="1" applyBorder="1" applyAlignment="1" applyProtection="1">
      <alignment horizontal="center" vertical="center"/>
      <protection hidden="1"/>
    </xf>
    <xf numFmtId="0" fontId="16" fillId="0" borderId="19" xfId="2" applyFont="1" applyBorder="1" applyAlignment="1" applyProtection="1">
      <alignment horizontal="center" vertical="center"/>
      <protection hidden="1"/>
    </xf>
    <xf numFmtId="0" fontId="16" fillId="0" borderId="17" xfId="2" applyFont="1" applyBorder="1" applyAlignment="1" applyProtection="1">
      <alignment horizontal="center" vertical="center"/>
      <protection hidden="1"/>
    </xf>
    <xf numFmtId="0" fontId="16" fillId="0" borderId="18" xfId="2" applyFont="1" applyBorder="1" applyAlignment="1" applyProtection="1">
      <alignment horizontal="center" vertical="center"/>
      <protection hidden="1"/>
    </xf>
    <xf numFmtId="0" fontId="16" fillId="0" borderId="23" xfId="2" applyFont="1" applyBorder="1" applyAlignment="1" applyProtection="1">
      <alignment horizontal="center" vertical="center"/>
      <protection hidden="1"/>
    </xf>
    <xf numFmtId="0" fontId="16" fillId="0" borderId="0" xfId="2" applyFont="1" applyAlignment="1" applyProtection="1">
      <alignment horizontal="center" vertical="center"/>
      <protection hidden="1"/>
    </xf>
    <xf numFmtId="0" fontId="16" fillId="0" borderId="22" xfId="2" applyFont="1" applyBorder="1" applyAlignment="1" applyProtection="1">
      <alignment horizontal="center" vertical="center"/>
      <protection hidden="1"/>
    </xf>
    <xf numFmtId="0" fontId="16" fillId="0" borderId="28" xfId="2" applyFont="1" applyBorder="1" applyAlignment="1" applyProtection="1">
      <alignment horizontal="center" vertical="center"/>
      <protection hidden="1"/>
    </xf>
    <xf numFmtId="0" fontId="16" fillId="0" borderId="26" xfId="2" applyFont="1" applyBorder="1" applyAlignment="1" applyProtection="1">
      <alignment horizontal="center" vertical="center"/>
      <protection hidden="1"/>
    </xf>
    <xf numFmtId="0" fontId="16" fillId="0" borderId="27" xfId="2" applyFont="1" applyBorder="1" applyAlignment="1" applyProtection="1">
      <alignment horizontal="center" vertical="center"/>
      <protection hidden="1"/>
    </xf>
    <xf numFmtId="0" fontId="16" fillId="0" borderId="24" xfId="2" applyFont="1" applyBorder="1" applyAlignment="1" applyProtection="1">
      <alignment horizontal="left" vertical="center" wrapText="1"/>
      <protection hidden="1"/>
    </xf>
    <xf numFmtId="0" fontId="16" fillId="0" borderId="25" xfId="2" applyFont="1" applyBorder="1" applyAlignment="1" applyProtection="1">
      <alignment horizontal="left" vertical="center" wrapText="1"/>
      <protection hidden="1"/>
    </xf>
    <xf numFmtId="0" fontId="16" fillId="0" borderId="13" xfId="2" applyFont="1" applyBorder="1" applyAlignment="1" applyProtection="1">
      <alignment horizontal="left" vertical="center"/>
      <protection hidden="1"/>
    </xf>
    <xf numFmtId="0" fontId="16" fillId="0" borderId="14" xfId="2" applyFont="1" applyBorder="1" applyAlignment="1" applyProtection="1">
      <alignment horizontal="center" vertical="center"/>
      <protection hidden="1"/>
    </xf>
    <xf numFmtId="0" fontId="2" fillId="0" borderId="0" xfId="2" applyAlignment="1" applyProtection="1">
      <alignment horizontal="left" vertical="center"/>
      <protection hidden="1"/>
    </xf>
    <xf numFmtId="0" fontId="2" fillId="0" borderId="0" xfId="2" applyAlignment="1" applyProtection="1">
      <alignment horizontal="left" vertical="top"/>
      <protection hidden="1"/>
    </xf>
    <xf numFmtId="0" fontId="2" fillId="0" borderId="0" xfId="2" applyAlignment="1" applyProtection="1">
      <alignment horizontal="left" vertical="top" wrapText="1"/>
      <protection hidden="1"/>
    </xf>
    <xf numFmtId="0" fontId="15" fillId="0" borderId="13" xfId="2" applyFont="1" applyBorder="1" applyAlignment="1" applyProtection="1">
      <alignment horizontal="center" vertical="center" wrapText="1"/>
      <protection hidden="1"/>
    </xf>
    <xf numFmtId="0" fontId="15" fillId="0" borderId="11" xfId="2" applyFont="1" applyBorder="1" applyAlignment="1" applyProtection="1">
      <alignment horizontal="center" vertical="center"/>
      <protection hidden="1"/>
    </xf>
    <xf numFmtId="0" fontId="15" fillId="0" borderId="12" xfId="2" applyFont="1" applyBorder="1" applyAlignment="1" applyProtection="1">
      <alignment horizontal="center" vertical="center"/>
      <protection hidden="1"/>
    </xf>
    <xf numFmtId="0" fontId="16" fillId="0" borderId="19" xfId="2" applyFont="1" applyBorder="1" applyAlignment="1" applyProtection="1">
      <alignment horizontal="left" vertical="center" wrapText="1"/>
      <protection hidden="1"/>
    </xf>
    <xf numFmtId="0" fontId="16" fillId="0" borderId="17" xfId="2" applyFont="1" applyBorder="1" applyAlignment="1" applyProtection="1">
      <alignment horizontal="left" vertical="center"/>
      <protection hidden="1"/>
    </xf>
    <xf numFmtId="0" fontId="16" fillId="0" borderId="37" xfId="2" applyFont="1" applyBorder="1" applyAlignment="1" applyProtection="1">
      <alignment horizontal="center" vertical="distributed" wrapText="1"/>
      <protection hidden="1"/>
    </xf>
    <xf numFmtId="0" fontId="16" fillId="0" borderId="38" xfId="2" applyFont="1" applyBorder="1" applyAlignment="1" applyProtection="1">
      <alignment horizontal="center" vertical="distributed" wrapText="1"/>
      <protection hidden="1"/>
    </xf>
    <xf numFmtId="0" fontId="19" fillId="0" borderId="0" xfId="2" applyFont="1" applyAlignment="1" applyProtection="1">
      <alignment horizontal="left" vertical="center"/>
      <protection hidden="1"/>
    </xf>
    <xf numFmtId="49" fontId="16" fillId="0" borderId="31" xfId="2" applyNumberFormat="1" applyFont="1" applyBorder="1" applyAlignment="1" applyProtection="1">
      <alignment horizontal="center" vertical="center"/>
      <protection hidden="1"/>
    </xf>
    <xf numFmtId="49" fontId="16" fillId="0" borderId="32" xfId="2" applyNumberFormat="1" applyFont="1" applyBorder="1" applyAlignment="1" applyProtection="1">
      <alignment horizontal="center" vertical="center"/>
      <protection hidden="1"/>
    </xf>
    <xf numFmtId="49" fontId="16" fillId="0" borderId="33" xfId="2" applyNumberFormat="1" applyFont="1" applyBorder="1" applyAlignment="1" applyProtection="1">
      <alignment horizontal="center" vertical="center"/>
      <protection hidden="1"/>
    </xf>
    <xf numFmtId="0" fontId="16" fillId="0" borderId="34" xfId="2" applyFont="1" applyBorder="1" applyAlignment="1" applyProtection="1">
      <alignment horizontal="center" vertical="center"/>
      <protection hidden="1"/>
    </xf>
    <xf numFmtId="0" fontId="16" fillId="0" borderId="32" xfId="2" applyFont="1" applyBorder="1" applyAlignment="1" applyProtection="1">
      <alignment horizontal="center" vertical="center"/>
      <protection hidden="1"/>
    </xf>
    <xf numFmtId="0" fontId="16" fillId="0" borderId="33" xfId="2" applyFont="1" applyBorder="1" applyAlignment="1" applyProtection="1">
      <alignment horizontal="center" vertical="center"/>
      <protection hidden="1"/>
    </xf>
    <xf numFmtId="0" fontId="16" fillId="0" borderId="35" xfId="2" applyFont="1" applyBorder="1" applyAlignment="1" applyProtection="1">
      <alignment horizontal="left" vertical="center"/>
      <protection hidden="1"/>
    </xf>
    <xf numFmtId="0" fontId="16" fillId="0" borderId="36" xfId="2" applyFont="1" applyBorder="1" applyAlignment="1" applyProtection="1">
      <alignment horizontal="left" vertical="center"/>
      <protection hidden="1"/>
    </xf>
    <xf numFmtId="0" fontId="2" fillId="0" borderId="34" xfId="2" applyBorder="1" applyAlignment="1" applyProtection="1">
      <alignment horizontal="center" vertical="center"/>
      <protection hidden="1"/>
    </xf>
    <xf numFmtId="0" fontId="2" fillId="0" borderId="32" xfId="2" applyBorder="1" applyAlignment="1" applyProtection="1">
      <alignment horizontal="center" vertical="center"/>
      <protection hidden="1"/>
    </xf>
    <xf numFmtId="0" fontId="2" fillId="0" borderId="33" xfId="2" applyBorder="1" applyAlignment="1" applyProtection="1">
      <alignment horizontal="center" vertical="center"/>
      <protection hidden="1"/>
    </xf>
    <xf numFmtId="0" fontId="2" fillId="0" borderId="37" xfId="2" applyBorder="1" applyAlignment="1" applyProtection="1">
      <alignment horizontal="center" vertical="center" wrapText="1"/>
      <protection hidden="1"/>
    </xf>
    <xf numFmtId="0" fontId="2" fillId="0" borderId="37" xfId="2" applyBorder="1" applyAlignment="1" applyProtection="1">
      <alignment horizontal="center" vertical="center"/>
      <protection hidden="1"/>
    </xf>
    <xf numFmtId="0" fontId="16" fillId="2" borderId="0" xfId="2" applyFont="1" applyFill="1" applyAlignment="1" applyProtection="1">
      <alignment horizontal="center" vertical="center"/>
      <protection hidden="1"/>
    </xf>
    <xf numFmtId="0" fontId="17" fillId="0" borderId="0" xfId="2" applyFont="1" applyAlignment="1" applyProtection="1">
      <alignment horizontal="center" vertical="center"/>
      <protection hidden="1"/>
    </xf>
    <xf numFmtId="0" fontId="16" fillId="3" borderId="1" xfId="2" applyFont="1" applyFill="1" applyBorder="1" applyAlignment="1" applyProtection="1">
      <alignment horizontal="center" vertical="center"/>
      <protection hidden="1"/>
    </xf>
    <xf numFmtId="0" fontId="16" fillId="3" borderId="2" xfId="2" applyFont="1" applyFill="1" applyBorder="1" applyAlignment="1" applyProtection="1">
      <alignment horizontal="center" vertical="center"/>
      <protection hidden="1"/>
    </xf>
    <xf numFmtId="0" fontId="16" fillId="3" borderId="3" xfId="2" applyFont="1" applyFill="1" applyBorder="1" applyAlignment="1" applyProtection="1">
      <alignment horizontal="center" vertical="center"/>
      <protection hidden="1"/>
    </xf>
    <xf numFmtId="0" fontId="16" fillId="0" borderId="2" xfId="2" applyFont="1" applyBorder="1" applyAlignment="1" applyProtection="1">
      <alignment horizontal="center" vertical="center" shrinkToFit="1"/>
      <protection hidden="1"/>
    </xf>
    <xf numFmtId="0" fontId="16" fillId="0" borderId="3" xfId="2" applyFont="1" applyBorder="1" applyAlignment="1" applyProtection="1">
      <alignment horizontal="center" vertical="center" shrinkToFit="1"/>
      <protection hidden="1"/>
    </xf>
    <xf numFmtId="0" fontId="16" fillId="0" borderId="0" xfId="2" applyFont="1" applyAlignment="1" applyProtection="1">
      <alignment horizontal="left" vertical="center"/>
      <protection hidden="1"/>
    </xf>
    <xf numFmtId="0" fontId="16" fillId="0" borderId="4" xfId="2" applyFont="1" applyBorder="1" applyAlignment="1" applyProtection="1">
      <alignment horizontal="center" vertical="center"/>
      <protection hidden="1"/>
    </xf>
    <xf numFmtId="0" fontId="16" fillId="0" borderId="5" xfId="2" applyFont="1" applyBorder="1" applyAlignment="1" applyProtection="1">
      <alignment horizontal="center" vertical="center"/>
      <protection hidden="1"/>
    </xf>
    <xf numFmtId="0" fontId="16" fillId="0" borderId="6" xfId="2" applyFont="1" applyBorder="1" applyAlignment="1" applyProtection="1">
      <alignment horizontal="center" vertical="center"/>
      <protection hidden="1"/>
    </xf>
    <xf numFmtId="0" fontId="16" fillId="0" borderId="7" xfId="2" applyFont="1" applyBorder="1" applyAlignment="1" applyProtection="1">
      <alignment horizontal="center" vertical="center"/>
      <protection hidden="1"/>
    </xf>
    <xf numFmtId="0" fontId="16" fillId="0" borderId="8" xfId="2" applyFont="1" applyBorder="1" applyAlignment="1" applyProtection="1">
      <alignment horizontal="center" vertical="center"/>
      <protection hidden="1"/>
    </xf>
    <xf numFmtId="0" fontId="16" fillId="3" borderId="14" xfId="2" applyFont="1" applyFill="1" applyBorder="1" applyAlignment="1" applyProtection="1">
      <alignment horizontal="center" vertical="center" wrapText="1" shrinkToFit="1"/>
      <protection hidden="1"/>
    </xf>
    <xf numFmtId="0" fontId="16" fillId="7" borderId="13" xfId="2" applyFont="1" applyFill="1" applyBorder="1" applyAlignment="1" applyProtection="1">
      <alignment horizontal="center" vertical="center" shrinkToFit="1"/>
      <protection locked="0" hidden="1"/>
    </xf>
    <xf numFmtId="0" fontId="16" fillId="7" borderId="11" xfId="2" applyFont="1" applyFill="1" applyBorder="1" applyAlignment="1" applyProtection="1">
      <alignment horizontal="center" vertical="center" shrinkToFit="1"/>
      <protection locked="0" hidden="1"/>
    </xf>
    <xf numFmtId="0" fontId="16" fillId="7" borderId="12" xfId="2" applyFont="1" applyFill="1" applyBorder="1" applyAlignment="1" applyProtection="1">
      <alignment horizontal="center" vertical="center" shrinkToFit="1"/>
      <protection locked="0" hidden="1"/>
    </xf>
    <xf numFmtId="0" fontId="10" fillId="0" borderId="26" xfId="2" applyFont="1" applyBorder="1" applyAlignment="1" applyProtection="1">
      <alignment horizontal="left" vertical="center" wrapText="1"/>
      <protection hidden="1"/>
    </xf>
    <xf numFmtId="0" fontId="15" fillId="0" borderId="8" xfId="2" applyFont="1" applyBorder="1" applyAlignment="1" applyProtection="1">
      <alignment horizontal="center" vertical="distributed" wrapText="1"/>
      <protection hidden="1"/>
    </xf>
    <xf numFmtId="0" fontId="15" fillId="0" borderId="9" xfId="2" applyFont="1" applyBorder="1" applyAlignment="1" applyProtection="1">
      <alignment horizontal="center" vertical="distributed" wrapText="1"/>
      <protection hidden="1"/>
    </xf>
    <xf numFmtId="0" fontId="10" fillId="0" borderId="14" xfId="2" applyFont="1" applyBorder="1" applyAlignment="1" applyProtection="1">
      <alignment horizontal="center" vertical="center" wrapText="1"/>
      <protection hidden="1"/>
    </xf>
    <xf numFmtId="0" fontId="15" fillId="0" borderId="0" xfId="2" applyFont="1" applyAlignment="1" applyProtection="1">
      <alignment horizontal="left" vertical="top" shrinkToFit="1"/>
      <protection hidden="1"/>
    </xf>
    <xf numFmtId="0" fontId="2" fillId="0" borderId="13" xfId="2" applyBorder="1" applyAlignment="1" applyProtection="1">
      <alignment horizontal="center" vertical="center"/>
      <protection locked="0" hidden="1"/>
    </xf>
    <xf numFmtId="0" fontId="2" fillId="0" borderId="11" xfId="2" applyBorder="1" applyAlignment="1" applyProtection="1">
      <alignment horizontal="center" vertical="center"/>
      <protection locked="0" hidden="1"/>
    </xf>
    <xf numFmtId="0" fontId="18" fillId="3" borderId="13" xfId="2" applyFont="1" applyFill="1" applyBorder="1" applyAlignment="1" applyProtection="1">
      <alignment horizontal="center" vertical="center" shrinkToFit="1"/>
      <protection hidden="1"/>
    </xf>
    <xf numFmtId="0" fontId="18" fillId="3" borderId="11" xfId="2" applyFont="1" applyFill="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locked="0" hidden="1"/>
    </xf>
    <xf numFmtId="0" fontId="16" fillId="0" borderId="26" xfId="2" applyFont="1" applyBorder="1" applyAlignment="1" applyProtection="1">
      <alignment horizontal="center" vertical="center" shrinkToFit="1"/>
      <protection locked="0" hidden="1"/>
    </xf>
    <xf numFmtId="0" fontId="16" fillId="0" borderId="27" xfId="2" applyFont="1" applyBorder="1" applyAlignment="1" applyProtection="1">
      <alignment horizontal="center" vertical="center" shrinkToFit="1"/>
      <protection locked="0" hidden="1"/>
    </xf>
    <xf numFmtId="0" fontId="18" fillId="3" borderId="12" xfId="2" applyFont="1" applyFill="1" applyBorder="1" applyAlignment="1" applyProtection="1">
      <alignment horizontal="center" vertical="center" shrinkToFit="1"/>
      <protection hidden="1"/>
    </xf>
    <xf numFmtId="0" fontId="16" fillId="0" borderId="13" xfId="2" applyFont="1" applyBorder="1" applyAlignment="1" applyProtection="1">
      <alignment horizontal="center" vertical="center" shrinkToFit="1"/>
      <protection locked="0" hidden="1"/>
    </xf>
    <xf numFmtId="0" fontId="16" fillId="0" borderId="11" xfId="2" applyFont="1" applyBorder="1" applyAlignment="1" applyProtection="1">
      <alignment horizontal="center" vertical="center" shrinkToFit="1"/>
      <protection locked="0" hidden="1"/>
    </xf>
    <xf numFmtId="0" fontId="16" fillId="0" borderId="12" xfId="2" applyFont="1" applyBorder="1" applyAlignment="1" applyProtection="1">
      <alignment horizontal="center" vertical="center" shrinkToFit="1"/>
      <protection locked="0" hidden="1"/>
    </xf>
    <xf numFmtId="0" fontId="16" fillId="0" borderId="44" xfId="2" applyFont="1" applyBorder="1" applyAlignment="1" applyProtection="1">
      <alignment horizontal="center" vertical="center" wrapText="1"/>
      <protection hidden="1"/>
    </xf>
    <xf numFmtId="0" fontId="16" fillId="0" borderId="45" xfId="2" applyFont="1" applyBorder="1" applyAlignment="1" applyProtection="1">
      <alignment horizontal="center" vertical="center" wrapText="1"/>
      <protection hidden="1"/>
    </xf>
    <xf numFmtId="0" fontId="18" fillId="0" borderId="23" xfId="2" applyFont="1" applyBorder="1" applyAlignment="1" applyProtection="1">
      <alignment horizontal="left" vertical="center" shrinkToFit="1"/>
      <protection locked="0" hidden="1"/>
    </xf>
    <xf numFmtId="0" fontId="18" fillId="0" borderId="0" xfId="2" applyFont="1" applyAlignment="1" applyProtection="1">
      <alignment horizontal="left" vertical="center" shrinkToFit="1"/>
      <protection locked="0" hidden="1"/>
    </xf>
    <xf numFmtId="0" fontId="18" fillId="0" borderId="22" xfId="2" applyFont="1" applyBorder="1" applyAlignment="1" applyProtection="1">
      <alignment horizontal="left" vertical="center" shrinkToFit="1"/>
      <protection locked="0" hidden="1"/>
    </xf>
    <xf numFmtId="0" fontId="18" fillId="0" borderId="28" xfId="2" applyFont="1" applyBorder="1" applyAlignment="1" applyProtection="1">
      <alignment horizontal="left" vertical="center" shrinkToFit="1"/>
      <protection locked="0" hidden="1"/>
    </xf>
    <xf numFmtId="0" fontId="18" fillId="0" borderId="26" xfId="2" applyFont="1" applyBorder="1" applyAlignment="1" applyProtection="1">
      <alignment horizontal="left" vertical="center" shrinkToFit="1"/>
      <protection locked="0" hidden="1"/>
    </xf>
    <xf numFmtId="0" fontId="18" fillId="0" borderId="27" xfId="2" applyFont="1" applyBorder="1" applyAlignment="1" applyProtection="1">
      <alignment horizontal="left" vertical="center" shrinkToFit="1"/>
      <protection locked="0" hidden="1"/>
    </xf>
    <xf numFmtId="0" fontId="10" fillId="3" borderId="14" xfId="2" applyFont="1" applyFill="1" applyBorder="1" applyAlignment="1" applyProtection="1">
      <alignment horizontal="center" vertical="center" wrapText="1"/>
      <protection hidden="1"/>
    </xf>
    <xf numFmtId="0" fontId="10" fillId="3" borderId="14" xfId="2" applyFont="1" applyFill="1" applyBorder="1" applyAlignment="1" applyProtection="1">
      <alignment horizontal="center" vertical="center"/>
      <protection hidden="1"/>
    </xf>
    <xf numFmtId="0" fontId="15" fillId="0" borderId="40" xfId="2" applyFont="1" applyBorder="1" applyAlignment="1">
      <alignment horizontal="center" vertical="center" shrinkToFit="1"/>
    </xf>
    <xf numFmtId="0" fontId="15" fillId="0" borderId="41" xfId="2" applyFont="1" applyBorder="1" applyAlignment="1">
      <alignment horizontal="center" vertical="center" shrinkToFit="1"/>
    </xf>
    <xf numFmtId="0" fontId="2" fillId="0" borderId="42" xfId="2" applyBorder="1" applyAlignment="1" applyProtection="1">
      <alignment horizontal="center" vertical="center" shrinkToFit="1"/>
      <protection locked="0"/>
    </xf>
    <xf numFmtId="0" fontId="2" fillId="0" borderId="41" xfId="2" applyBorder="1" applyAlignment="1" applyProtection="1">
      <alignment horizontal="center" vertical="center" shrinkToFit="1"/>
      <protection locked="0"/>
    </xf>
    <xf numFmtId="0" fontId="2" fillId="0" borderId="43" xfId="2" applyBorder="1" applyAlignment="1" applyProtection="1">
      <alignment horizontal="center" vertical="center" shrinkToFit="1"/>
      <protection locked="0"/>
    </xf>
    <xf numFmtId="0" fontId="18" fillId="3" borderId="13" xfId="2" applyFont="1" applyFill="1" applyBorder="1" applyAlignment="1" applyProtection="1">
      <alignment horizontal="center" vertical="center" wrapText="1" shrinkToFit="1"/>
      <protection hidden="1"/>
    </xf>
    <xf numFmtId="0" fontId="18" fillId="3" borderId="11" xfId="2" applyFont="1" applyFill="1" applyBorder="1" applyAlignment="1" applyProtection="1">
      <alignment horizontal="center" vertical="center" wrapText="1" shrinkToFit="1"/>
      <protection hidden="1"/>
    </xf>
    <xf numFmtId="0" fontId="18" fillId="3" borderId="12" xfId="2" applyFont="1" applyFill="1" applyBorder="1" applyAlignment="1" applyProtection="1">
      <alignment horizontal="center" vertical="center" wrapText="1" shrinkToFit="1"/>
      <protection hidden="1"/>
    </xf>
    <xf numFmtId="0" fontId="10" fillId="3" borderId="19" xfId="2" applyFont="1" applyFill="1" applyBorder="1" applyAlignment="1" applyProtection="1">
      <alignment horizontal="center" vertical="center" wrapText="1"/>
      <protection hidden="1"/>
    </xf>
    <xf numFmtId="0" fontId="10" fillId="3" borderId="17" xfId="2" applyFont="1" applyFill="1" applyBorder="1" applyAlignment="1" applyProtection="1">
      <alignment horizontal="center" vertical="center" wrapText="1"/>
      <protection hidden="1"/>
    </xf>
    <xf numFmtId="0" fontId="10" fillId="3" borderId="18" xfId="2" applyFont="1" applyFill="1" applyBorder="1" applyAlignment="1" applyProtection="1">
      <alignment horizontal="center" vertical="center" wrapText="1"/>
      <protection hidden="1"/>
    </xf>
    <xf numFmtId="0" fontId="10" fillId="3" borderId="28" xfId="2" applyFont="1" applyFill="1" applyBorder="1" applyAlignment="1" applyProtection="1">
      <alignment horizontal="center" vertical="center" wrapText="1"/>
      <protection hidden="1"/>
    </xf>
    <xf numFmtId="0" fontId="10" fillId="3" borderId="26" xfId="2" applyFont="1" applyFill="1" applyBorder="1" applyAlignment="1" applyProtection="1">
      <alignment horizontal="center" vertical="center" wrapText="1"/>
      <protection hidden="1"/>
    </xf>
    <xf numFmtId="0" fontId="10" fillId="3" borderId="27" xfId="2" applyFont="1" applyFill="1" applyBorder="1" applyAlignment="1" applyProtection="1">
      <alignment horizontal="center" vertical="center" wrapText="1"/>
      <protection hidden="1"/>
    </xf>
    <xf numFmtId="0" fontId="2" fillId="0" borderId="14" xfId="2" applyBorder="1" applyAlignment="1" applyProtection="1">
      <alignment horizontal="center" vertical="center" wrapText="1"/>
      <protection locked="0" hidden="1"/>
    </xf>
    <xf numFmtId="0" fontId="16" fillId="0" borderId="11" xfId="2" applyFont="1" applyBorder="1" applyAlignment="1" applyProtection="1">
      <alignment horizontal="center" vertical="center"/>
      <protection locked="0" hidden="1"/>
    </xf>
    <xf numFmtId="176" fontId="16" fillId="0" borderId="11" xfId="2" applyNumberFormat="1" applyFont="1" applyBorder="1" applyAlignment="1" applyProtection="1">
      <alignment horizontal="center" vertical="center"/>
      <protection locked="0" hidden="1"/>
    </xf>
    <xf numFmtId="176" fontId="16" fillId="0" borderId="12" xfId="2" applyNumberFormat="1" applyFont="1" applyBorder="1" applyAlignment="1" applyProtection="1">
      <alignment horizontal="center" vertical="center"/>
      <protection locked="0" hidden="1"/>
    </xf>
    <xf numFmtId="0" fontId="25" fillId="2" borderId="0" xfId="2" applyFont="1" applyFill="1" applyAlignment="1" applyProtection="1">
      <alignment horizontal="left" vertical="center" wrapText="1"/>
      <protection hidden="1"/>
    </xf>
    <xf numFmtId="0" fontId="18" fillId="0" borderId="0" xfId="2" applyFont="1" applyAlignment="1" applyProtection="1">
      <alignment horizontal="center" vertical="center"/>
      <protection hidden="1"/>
    </xf>
    <xf numFmtId="0" fontId="26" fillId="0" borderId="0" xfId="2" applyFont="1" applyAlignment="1" applyProtection="1">
      <alignment horizontal="center" vertical="center"/>
      <protection hidden="1"/>
    </xf>
    <xf numFmtId="0" fontId="25" fillId="0" borderId="0" xfId="2" applyFont="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26" fillId="0" borderId="0" xfId="2" applyFont="1" applyAlignment="1" applyProtection="1">
      <alignment horizontal="left" vertical="center"/>
      <protection hidden="1"/>
    </xf>
    <xf numFmtId="0" fontId="18" fillId="0" borderId="26" xfId="2" applyFont="1" applyBorder="1" applyAlignment="1" applyProtection="1">
      <alignment horizontal="left" vertical="center" wrapText="1"/>
      <protection hidden="1"/>
    </xf>
    <xf numFmtId="0" fontId="18" fillId="0" borderId="13" xfId="2" applyFont="1" applyBorder="1" applyAlignment="1" applyProtection="1">
      <alignment horizontal="center" vertical="center"/>
      <protection hidden="1"/>
    </xf>
    <xf numFmtId="0" fontId="18" fillId="0" borderId="11" xfId="2" applyFont="1" applyBorder="1" applyAlignment="1" applyProtection="1">
      <alignment horizontal="center" vertical="center"/>
      <protection hidden="1"/>
    </xf>
    <xf numFmtId="49" fontId="16" fillId="0" borderId="13" xfId="2" applyNumberFormat="1" applyFont="1" applyBorder="1" applyAlignment="1" applyProtection="1">
      <alignment horizontal="center" vertical="center" shrinkToFit="1"/>
      <protection locked="0" hidden="1"/>
    </xf>
    <xf numFmtId="49" fontId="16" fillId="0" borderId="11" xfId="2" applyNumberFormat="1" applyFont="1" applyBorder="1" applyAlignment="1" applyProtection="1">
      <alignment horizontal="center" vertical="center" shrinkToFit="1"/>
      <protection locked="0" hidden="1"/>
    </xf>
    <xf numFmtId="49" fontId="16" fillId="0" borderId="12" xfId="2" applyNumberFormat="1" applyFont="1" applyBorder="1" applyAlignment="1" applyProtection="1">
      <alignment horizontal="center" vertical="center" shrinkToFit="1"/>
      <protection locked="0" hidden="1"/>
    </xf>
    <xf numFmtId="49" fontId="16" fillId="0" borderId="28" xfId="2" applyNumberFormat="1" applyFont="1" applyBorder="1" applyAlignment="1" applyProtection="1">
      <alignment horizontal="left" vertical="center" shrinkToFit="1"/>
      <protection locked="0" hidden="1"/>
    </xf>
    <xf numFmtId="49" fontId="16" fillId="0" borderId="26" xfId="2" applyNumberFormat="1" applyFont="1" applyBorder="1" applyAlignment="1" applyProtection="1">
      <alignment horizontal="left" vertical="center" shrinkToFit="1"/>
      <protection locked="0" hidden="1"/>
    </xf>
    <xf numFmtId="0" fontId="16" fillId="0" borderId="13" xfId="2" applyFont="1" applyBorder="1" applyAlignment="1" applyProtection="1">
      <alignment horizontal="center" vertical="center" shrinkToFit="1"/>
      <protection locked="0"/>
    </xf>
    <xf numFmtId="0" fontId="16" fillId="0" borderId="11" xfId="2" applyFont="1" applyBorder="1" applyAlignment="1" applyProtection="1">
      <alignment horizontal="center" vertical="center" shrinkToFit="1"/>
      <protection locked="0"/>
    </xf>
    <xf numFmtId="0" fontId="16" fillId="0" borderId="12" xfId="2" applyFont="1" applyBorder="1" applyAlignment="1" applyProtection="1">
      <alignment horizontal="center" vertical="center" shrinkToFit="1"/>
      <protection locked="0"/>
    </xf>
    <xf numFmtId="0" fontId="18" fillId="5" borderId="23" xfId="2" applyFont="1" applyFill="1" applyBorder="1" applyAlignment="1">
      <alignment horizontal="center" vertical="center"/>
    </xf>
    <xf numFmtId="0" fontId="18" fillId="5" borderId="0" xfId="2" applyFont="1" applyFill="1" applyAlignment="1">
      <alignment horizontal="center" vertical="center"/>
    </xf>
    <xf numFmtId="0" fontId="18" fillId="5" borderId="28" xfId="2" applyFont="1" applyFill="1" applyBorder="1" applyAlignment="1">
      <alignment horizontal="center" vertical="center"/>
    </xf>
    <xf numFmtId="0" fontId="18" fillId="5" borderId="26" xfId="2" applyFont="1" applyFill="1" applyBorder="1" applyAlignment="1">
      <alignment horizontal="center" vertical="center"/>
    </xf>
    <xf numFmtId="0" fontId="15" fillId="0" borderId="23" xfId="2" applyFont="1" applyBorder="1" applyAlignment="1" applyProtection="1">
      <alignment horizontal="center" vertical="center"/>
      <protection hidden="1"/>
    </xf>
    <xf numFmtId="0" fontId="15" fillId="0" borderId="0" xfId="2" applyFont="1" applyAlignment="1" applyProtection="1">
      <alignment horizontal="center" vertical="center"/>
      <protection hidden="1"/>
    </xf>
    <xf numFmtId="0" fontId="18" fillId="5" borderId="19" xfId="2" applyFont="1" applyFill="1" applyBorder="1" applyAlignment="1">
      <alignment horizontal="center" vertical="center" wrapText="1"/>
    </xf>
    <xf numFmtId="0" fontId="18" fillId="5" borderId="17" xfId="2" applyFont="1" applyFill="1" applyBorder="1" applyAlignment="1">
      <alignment horizontal="center" vertical="center" wrapText="1"/>
    </xf>
    <xf numFmtId="0" fontId="18" fillId="5" borderId="18" xfId="2" applyFont="1" applyFill="1" applyBorder="1" applyAlignment="1">
      <alignment horizontal="center" vertical="center" wrapText="1"/>
    </xf>
    <xf numFmtId="0" fontId="18" fillId="5" borderId="23" xfId="2" applyFont="1" applyFill="1" applyBorder="1" applyAlignment="1">
      <alignment horizontal="center" vertical="center" wrapText="1"/>
    </xf>
    <xf numFmtId="0" fontId="18" fillId="5" borderId="0" xfId="2" applyFont="1" applyFill="1" applyAlignment="1">
      <alignment horizontal="center" vertical="center" wrapText="1"/>
    </xf>
    <xf numFmtId="0" fontId="18" fillId="5" borderId="22" xfId="2" applyFont="1" applyFill="1" applyBorder="1" applyAlignment="1">
      <alignment horizontal="center" vertical="center" wrapText="1"/>
    </xf>
    <xf numFmtId="0" fontId="18" fillId="5" borderId="28" xfId="2" applyFont="1" applyFill="1" applyBorder="1" applyAlignment="1">
      <alignment horizontal="center" vertical="center" wrapText="1"/>
    </xf>
    <xf numFmtId="0" fontId="18" fillId="5" borderId="26" xfId="2" applyFont="1" applyFill="1" applyBorder="1" applyAlignment="1">
      <alignment horizontal="center" vertical="center" wrapText="1"/>
    </xf>
    <xf numFmtId="0" fontId="18" fillId="5" borderId="27" xfId="2" applyFont="1" applyFill="1" applyBorder="1" applyAlignment="1">
      <alignment horizontal="center" vertical="center" wrapText="1"/>
    </xf>
    <xf numFmtId="0" fontId="18" fillId="3" borderId="19" xfId="2" applyFont="1" applyFill="1" applyBorder="1" applyAlignment="1" applyProtection="1">
      <alignment horizontal="center" vertical="center" wrapText="1" shrinkToFit="1"/>
      <protection hidden="1"/>
    </xf>
    <xf numFmtId="0" fontId="18" fillId="3" borderId="17" xfId="2" applyFont="1" applyFill="1" applyBorder="1" applyAlignment="1" applyProtection="1">
      <alignment horizontal="center" vertical="center" shrinkToFit="1"/>
      <protection hidden="1"/>
    </xf>
    <xf numFmtId="0" fontId="18" fillId="3" borderId="28" xfId="2" applyFont="1" applyFill="1" applyBorder="1" applyAlignment="1" applyProtection="1">
      <alignment horizontal="center" vertical="center" shrinkToFit="1"/>
      <protection hidden="1"/>
    </xf>
    <xf numFmtId="0" fontId="18" fillId="3" borderId="26" xfId="2" applyFont="1" applyFill="1" applyBorder="1" applyAlignment="1" applyProtection="1">
      <alignment horizontal="center" vertical="center" shrinkToFit="1"/>
      <protection hidden="1"/>
    </xf>
    <xf numFmtId="14" fontId="18" fillId="0" borderId="13" xfId="2" applyNumberFormat="1" applyFont="1" applyBorder="1" applyAlignment="1" applyProtection="1">
      <alignment horizontal="center" vertical="center" shrinkToFit="1"/>
      <protection hidden="1"/>
    </xf>
    <xf numFmtId="14" fontId="18" fillId="0" borderId="11" xfId="2" applyNumberFormat="1" applyFont="1" applyBorder="1" applyAlignment="1" applyProtection="1">
      <alignment horizontal="center" vertical="center" shrinkToFit="1"/>
      <protection hidden="1"/>
    </xf>
    <xf numFmtId="49" fontId="16" fillId="0" borderId="13" xfId="2" applyNumberFormat="1" applyFont="1" applyBorder="1" applyAlignment="1" applyProtection="1">
      <alignment horizontal="center" vertical="center" shrinkToFit="1"/>
      <protection locked="0"/>
    </xf>
    <xf numFmtId="49" fontId="16" fillId="0" borderId="11" xfId="2" applyNumberFormat="1" applyFont="1" applyBorder="1" applyAlignment="1" applyProtection="1">
      <alignment horizontal="center" vertical="center" shrinkToFit="1"/>
      <protection locked="0"/>
    </xf>
    <xf numFmtId="49" fontId="16" fillId="0" borderId="12" xfId="2" applyNumberFormat="1" applyFont="1" applyBorder="1" applyAlignment="1" applyProtection="1">
      <alignment horizontal="center" vertical="center" shrinkToFit="1"/>
      <protection locked="0"/>
    </xf>
    <xf numFmtId="0" fontId="16" fillId="0" borderId="19" xfId="2" applyFont="1" applyBorder="1" applyAlignment="1" applyProtection="1">
      <alignment horizontal="center" vertical="center" shrinkToFit="1"/>
      <protection locked="0" hidden="1"/>
    </xf>
    <xf numFmtId="0" fontId="16" fillId="0" borderId="17" xfId="2" applyFont="1" applyBorder="1" applyAlignment="1" applyProtection="1">
      <alignment horizontal="center" vertical="center" shrinkToFit="1"/>
      <protection locked="0" hidden="1"/>
    </xf>
    <xf numFmtId="0" fontId="16" fillId="0" borderId="18" xfId="2" applyFont="1" applyBorder="1" applyAlignment="1" applyProtection="1">
      <alignment horizontal="center" vertical="center" shrinkToFit="1"/>
      <protection locked="0" hidden="1"/>
    </xf>
    <xf numFmtId="0" fontId="18" fillId="0" borderId="23" xfId="2" applyFont="1" applyBorder="1" applyAlignment="1" applyProtection="1">
      <alignment horizontal="center" vertical="center" shrinkToFit="1"/>
      <protection locked="0"/>
    </xf>
    <xf numFmtId="0" fontId="18" fillId="0" borderId="0" xfId="2" applyFont="1" applyAlignment="1" applyProtection="1">
      <alignment horizontal="center" vertical="center" shrinkToFit="1"/>
      <protection locked="0"/>
    </xf>
    <xf numFmtId="0" fontId="18" fillId="0" borderId="22" xfId="2" applyFont="1" applyBorder="1" applyAlignment="1" applyProtection="1">
      <alignment horizontal="center" vertical="center" shrinkToFit="1"/>
      <protection locked="0"/>
    </xf>
    <xf numFmtId="0" fontId="18" fillId="0" borderId="28" xfId="2" applyFont="1" applyBorder="1" applyAlignment="1" applyProtection="1">
      <alignment horizontal="center" vertical="center" shrinkToFit="1"/>
      <protection locked="0"/>
    </xf>
    <xf numFmtId="0" fontId="18" fillId="0" borderId="26" xfId="2" applyFont="1" applyBorder="1" applyAlignment="1" applyProtection="1">
      <alignment horizontal="center" vertical="center" shrinkToFit="1"/>
      <protection locked="0"/>
    </xf>
    <xf numFmtId="0" fontId="18" fillId="0" borderId="27" xfId="2" applyFont="1" applyBorder="1" applyAlignment="1" applyProtection="1">
      <alignment horizontal="center" vertical="center" shrinkToFit="1"/>
      <protection locked="0"/>
    </xf>
    <xf numFmtId="0" fontId="2" fillId="0" borderId="17" xfId="2" applyBorder="1" applyAlignment="1" applyProtection="1">
      <alignment horizontal="left" vertical="center"/>
      <protection locked="0"/>
    </xf>
    <xf numFmtId="0" fontId="16" fillId="0" borderId="26" xfId="2" applyFont="1" applyBorder="1" applyAlignment="1" applyProtection="1">
      <alignment horizontal="left" vertical="center" shrinkToFit="1"/>
      <protection hidden="1"/>
    </xf>
    <xf numFmtId="0" fontId="16" fillId="0" borderId="0" xfId="2" applyFont="1" applyAlignment="1" applyProtection="1">
      <alignment horizontal="left" vertical="center" shrinkToFit="1"/>
      <protection hidden="1"/>
    </xf>
    <xf numFmtId="0" fontId="26" fillId="0" borderId="0" xfId="2" applyFont="1" applyAlignment="1" applyProtection="1">
      <alignment horizontal="left" vertical="center" shrinkToFit="1"/>
      <protection hidden="1"/>
    </xf>
    <xf numFmtId="0" fontId="18" fillId="3" borderId="14" xfId="2" applyFont="1" applyFill="1" applyBorder="1" applyAlignment="1" applyProtection="1">
      <alignment horizontal="center" vertical="center" wrapText="1" shrinkToFit="1"/>
      <protection hidden="1"/>
    </xf>
    <xf numFmtId="0" fontId="18" fillId="3" borderId="14" xfId="2" applyFont="1" applyFill="1" applyBorder="1" applyAlignment="1" applyProtection="1">
      <alignment horizontal="center" vertical="center" shrinkToFit="1"/>
      <protection hidden="1"/>
    </xf>
    <xf numFmtId="0" fontId="15" fillId="0" borderId="0" xfId="2" applyFont="1" applyAlignment="1" applyProtection="1">
      <alignment horizontal="left" vertical="center" wrapText="1"/>
      <protection locked="0" hidden="1"/>
    </xf>
    <xf numFmtId="49" fontId="23" fillId="0" borderId="13" xfId="0" applyNumberFormat="1" applyFont="1" applyBorder="1" applyAlignment="1" applyProtection="1">
      <alignment horizontal="center" vertical="center"/>
      <protection hidden="1"/>
    </xf>
    <xf numFmtId="49" fontId="23" fillId="0" borderId="11" xfId="0" applyNumberFormat="1" applyFont="1" applyBorder="1" applyAlignment="1" applyProtection="1">
      <alignment horizontal="center" vertical="center"/>
      <protection hidden="1"/>
    </xf>
    <xf numFmtId="49" fontId="23" fillId="0" borderId="14" xfId="0" applyNumberFormat="1" applyFont="1" applyBorder="1" applyAlignment="1" applyProtection="1">
      <alignment horizontal="center" vertical="center"/>
      <protection hidden="1"/>
    </xf>
    <xf numFmtId="0" fontId="25" fillId="0" borderId="12" xfId="2" applyFont="1" applyBorder="1" applyAlignment="1" applyProtection="1">
      <alignment horizontal="left" vertical="center"/>
      <protection locked="0" hidden="1"/>
    </xf>
    <xf numFmtId="0" fontId="25" fillId="0" borderId="14" xfId="2" applyFont="1" applyBorder="1" applyAlignment="1" applyProtection="1">
      <alignment horizontal="left" vertical="center"/>
      <protection locked="0" hidden="1"/>
    </xf>
    <xf numFmtId="49" fontId="24" fillId="0" borderId="12" xfId="0" applyNumberFormat="1" applyFont="1" applyBorder="1" applyAlignment="1" applyProtection="1">
      <alignment horizontal="left" vertical="center"/>
      <protection hidden="1"/>
    </xf>
    <xf numFmtId="49" fontId="24" fillId="0" borderId="14" xfId="0" applyNumberFormat="1" applyFont="1" applyBorder="1" applyAlignment="1" applyProtection="1">
      <alignment horizontal="left" vertical="center"/>
      <protection hidden="1"/>
    </xf>
    <xf numFmtId="0" fontId="18" fillId="0" borderId="0" xfId="2" applyFont="1" applyAlignment="1" applyProtection="1">
      <alignment horizontal="left" vertical="center" shrinkToFit="1"/>
      <protection hidden="1"/>
    </xf>
    <xf numFmtId="49" fontId="23" fillId="0" borderId="23" xfId="0" applyNumberFormat="1" applyFont="1" applyBorder="1" applyAlignment="1" applyProtection="1">
      <alignment horizontal="right" vertical="center"/>
      <protection hidden="1"/>
    </xf>
    <xf numFmtId="49" fontId="23" fillId="0" borderId="0" xfId="0" applyNumberFormat="1" applyFont="1" applyAlignment="1" applyProtection="1">
      <alignment horizontal="right" vertical="center"/>
      <protection hidden="1"/>
    </xf>
    <xf numFmtId="0" fontId="46" fillId="0" borderId="0" xfId="0" applyFont="1" applyAlignment="1" applyProtection="1">
      <alignment horizontal="center" vertical="center"/>
      <protection hidden="1"/>
    </xf>
    <xf numFmtId="0" fontId="46" fillId="0" borderId="64" xfId="0" applyFont="1" applyBorder="1" applyAlignment="1" applyProtection="1">
      <alignment horizontal="center" vertical="center"/>
      <protection hidden="1"/>
    </xf>
    <xf numFmtId="179" fontId="46" fillId="0" borderId="1" xfId="0" applyNumberFormat="1" applyFont="1" applyBorder="1" applyAlignment="1" applyProtection="1">
      <alignment horizontal="center" vertical="center"/>
      <protection locked="0"/>
    </xf>
    <xf numFmtId="179" fontId="46" fillId="0" borderId="2" xfId="0" applyNumberFormat="1" applyFont="1" applyBorder="1" applyAlignment="1" applyProtection="1">
      <alignment horizontal="center" vertical="center"/>
      <protection locked="0"/>
    </xf>
    <xf numFmtId="179" fontId="46" fillId="0" borderId="3" xfId="0" applyNumberFormat="1" applyFont="1" applyBorder="1" applyAlignment="1" applyProtection="1">
      <alignment horizontal="center" vertical="center"/>
      <protection locked="0"/>
    </xf>
    <xf numFmtId="0" fontId="18" fillId="0" borderId="0" xfId="2" applyFont="1" applyAlignment="1" applyProtection="1">
      <alignment horizontal="left" vertical="top" shrinkToFit="1"/>
      <protection hidden="1"/>
    </xf>
    <xf numFmtId="49" fontId="16" fillId="0" borderId="28" xfId="2" applyNumberFormat="1" applyFont="1" applyBorder="1" applyAlignment="1" applyProtection="1">
      <alignment horizontal="center" vertical="center" shrinkToFit="1"/>
      <protection locked="0" hidden="1"/>
    </xf>
    <xf numFmtId="49" fontId="16" fillId="0" borderId="26" xfId="2" applyNumberFormat="1" applyFont="1" applyBorder="1" applyAlignment="1" applyProtection="1">
      <alignment horizontal="center" vertical="center" shrinkToFit="1"/>
      <protection locked="0" hidden="1"/>
    </xf>
    <xf numFmtId="49" fontId="16" fillId="0" borderId="27" xfId="2" applyNumberFormat="1" applyFont="1" applyBorder="1" applyAlignment="1" applyProtection="1">
      <alignment horizontal="center" vertical="center" shrinkToFit="1"/>
      <protection locked="0" hidden="1"/>
    </xf>
    <xf numFmtId="49" fontId="15" fillId="0" borderId="28" xfId="2" applyNumberFormat="1" applyFont="1" applyBorder="1" applyAlignment="1" applyProtection="1">
      <alignment horizontal="left" vertical="center" shrinkToFit="1"/>
      <protection locked="0" hidden="1"/>
    </xf>
    <xf numFmtId="49" fontId="15" fillId="0" borderId="26" xfId="2" applyNumberFormat="1" applyFont="1" applyBorder="1" applyAlignment="1" applyProtection="1">
      <alignment horizontal="left" vertical="center" shrinkToFit="1"/>
      <protection locked="0" hidden="1"/>
    </xf>
    <xf numFmtId="49" fontId="34" fillId="0" borderId="19" xfId="0" applyNumberFormat="1" applyFont="1" applyBorder="1" applyAlignment="1" applyProtection="1">
      <alignment horizontal="center" vertical="center"/>
      <protection hidden="1"/>
    </xf>
    <xf numFmtId="49" fontId="34" fillId="0" borderId="17" xfId="0" applyNumberFormat="1" applyFont="1" applyBorder="1" applyAlignment="1" applyProtection="1">
      <alignment horizontal="center" vertical="center"/>
      <protection hidden="1"/>
    </xf>
    <xf numFmtId="49" fontId="34" fillId="0" borderId="18" xfId="0" applyNumberFormat="1" applyFont="1" applyBorder="1" applyAlignment="1" applyProtection="1">
      <alignment horizontal="center" vertical="center"/>
      <protection hidden="1"/>
    </xf>
    <xf numFmtId="49" fontId="34" fillId="0" borderId="28" xfId="0" applyNumberFormat="1" applyFont="1" applyBorder="1" applyAlignment="1" applyProtection="1">
      <alignment horizontal="center" vertical="center"/>
      <protection hidden="1"/>
    </xf>
    <xf numFmtId="49" fontId="34" fillId="0" borderId="26" xfId="0" applyNumberFormat="1" applyFont="1" applyBorder="1" applyAlignment="1" applyProtection="1">
      <alignment horizontal="center" vertical="center"/>
      <protection hidden="1"/>
    </xf>
    <xf numFmtId="49" fontId="34" fillId="0" borderId="27" xfId="0" applyNumberFormat="1" applyFont="1" applyBorder="1" applyAlignment="1" applyProtection="1">
      <alignment horizontal="center" vertical="center"/>
      <protection hidden="1"/>
    </xf>
    <xf numFmtId="38" fontId="18" fillId="0" borderId="14" xfId="3" applyFont="1" applyFill="1" applyBorder="1" applyAlignment="1" applyProtection="1">
      <alignment horizontal="left" vertical="center"/>
      <protection hidden="1"/>
    </xf>
    <xf numFmtId="49" fontId="23" fillId="0" borderId="19" xfId="0" applyNumberFormat="1" applyFont="1" applyBorder="1" applyAlignment="1" applyProtection="1">
      <alignment horizontal="center" vertical="center"/>
      <protection hidden="1"/>
    </xf>
    <xf numFmtId="49" fontId="23" fillId="0" borderId="17" xfId="0" applyNumberFormat="1" applyFont="1" applyBorder="1" applyAlignment="1" applyProtection="1">
      <alignment horizontal="center" vertical="center"/>
      <protection hidden="1"/>
    </xf>
    <xf numFmtId="49" fontId="23" fillId="0" borderId="23" xfId="0" applyNumberFormat="1" applyFont="1" applyBorder="1" applyAlignment="1" applyProtection="1">
      <alignment horizontal="center" vertical="center"/>
      <protection hidden="1"/>
    </xf>
    <xf numFmtId="49" fontId="23" fillId="0" borderId="0" xfId="0" applyNumberFormat="1" applyFont="1" applyAlignment="1" applyProtection="1">
      <alignment horizontal="center" vertical="center"/>
      <protection hidden="1"/>
    </xf>
    <xf numFmtId="49" fontId="23" fillId="0" borderId="28" xfId="0" applyNumberFormat="1" applyFont="1" applyBorder="1" applyAlignment="1" applyProtection="1">
      <alignment horizontal="center" vertical="center"/>
      <protection hidden="1"/>
    </xf>
    <xf numFmtId="49" fontId="23" fillId="0" borderId="26" xfId="0" applyNumberFormat="1" applyFont="1" applyBorder="1" applyAlignment="1" applyProtection="1">
      <alignment horizontal="center" vertical="center"/>
      <protection hidden="1"/>
    </xf>
    <xf numFmtId="0" fontId="32" fillId="0" borderId="26" xfId="0" applyFont="1" applyBorder="1" applyAlignment="1" applyProtection="1">
      <alignment horizontal="left" vertical="center"/>
      <protection hidden="1"/>
    </xf>
    <xf numFmtId="0" fontId="32" fillId="0" borderId="27" xfId="0" applyFont="1" applyBorder="1" applyAlignment="1" applyProtection="1">
      <alignment horizontal="left" vertical="center"/>
      <protection hidden="1"/>
    </xf>
    <xf numFmtId="0" fontId="18" fillId="0" borderId="19" xfId="2" applyFont="1" applyBorder="1" applyAlignment="1" applyProtection="1">
      <alignment horizontal="left" vertical="center"/>
      <protection hidden="1"/>
    </xf>
    <xf numFmtId="0" fontId="18" fillId="0" borderId="17" xfId="2" applyFont="1" applyBorder="1" applyAlignment="1" applyProtection="1">
      <alignment horizontal="left" vertical="center"/>
      <protection hidden="1"/>
    </xf>
    <xf numFmtId="0" fontId="18" fillId="0" borderId="18" xfId="2" applyFont="1" applyBorder="1" applyAlignment="1" applyProtection="1">
      <alignment horizontal="left" vertical="center"/>
      <protection hidden="1"/>
    </xf>
    <xf numFmtId="0" fontId="46" fillId="0" borderId="0" xfId="0" applyFont="1" applyAlignment="1" applyProtection="1">
      <alignment horizontal="left" vertical="center"/>
      <protection hidden="1"/>
    </xf>
    <xf numFmtId="0" fontId="46" fillId="0" borderId="0" xfId="0" applyFont="1" applyAlignment="1" applyProtection="1">
      <alignment horizontal="left" vertical="center" wrapText="1"/>
      <protection hidden="1"/>
    </xf>
    <xf numFmtId="0" fontId="32" fillId="0" borderId="0" xfId="0" applyFont="1" applyAlignment="1" applyProtection="1">
      <alignment horizontal="left" vertical="center"/>
      <protection hidden="1"/>
    </xf>
    <xf numFmtId="0" fontId="32" fillId="0" borderId="22" xfId="0" applyFont="1" applyBorder="1" applyAlignment="1" applyProtection="1">
      <alignment horizontal="left" vertical="center"/>
      <protection hidden="1"/>
    </xf>
    <xf numFmtId="0" fontId="16" fillId="3" borderId="13" xfId="2" applyFont="1" applyFill="1" applyBorder="1" applyAlignment="1" applyProtection="1">
      <alignment horizontal="center" vertical="center" shrinkToFit="1"/>
      <protection hidden="1"/>
    </xf>
    <xf numFmtId="0" fontId="16" fillId="3" borderId="11" xfId="2" applyFont="1" applyFill="1" applyBorder="1" applyAlignment="1" applyProtection="1">
      <alignment horizontal="center" vertical="center" shrinkToFit="1"/>
      <protection hidden="1"/>
    </xf>
    <xf numFmtId="0" fontId="16" fillId="3" borderId="12" xfId="2" applyFont="1" applyFill="1" applyBorder="1" applyAlignment="1" applyProtection="1">
      <alignment horizontal="center" vertical="center" shrinkToFit="1"/>
      <protection hidden="1"/>
    </xf>
    <xf numFmtId="0" fontId="25" fillId="0" borderId="11" xfId="2" applyFont="1" applyBorder="1" applyAlignment="1" applyProtection="1">
      <alignment horizontal="left" vertical="center"/>
      <protection locked="0" hidden="1"/>
    </xf>
    <xf numFmtId="0" fontId="16" fillId="3" borderId="28" xfId="2" applyFont="1" applyFill="1" applyBorder="1" applyAlignment="1" applyProtection="1">
      <alignment horizontal="center" vertical="center" shrinkToFit="1"/>
      <protection hidden="1"/>
    </xf>
    <xf numFmtId="0" fontId="16" fillId="3" borderId="26" xfId="2" applyFont="1" applyFill="1" applyBorder="1" applyAlignment="1" applyProtection="1">
      <alignment horizontal="center" vertical="center" shrinkToFit="1"/>
      <protection hidden="1"/>
    </xf>
    <xf numFmtId="49" fontId="15" fillId="0" borderId="62" xfId="2" applyNumberFormat="1" applyFont="1" applyBorder="1" applyAlignment="1" applyProtection="1">
      <alignment horizontal="left" vertical="center" shrinkToFit="1"/>
      <protection locked="0" hidden="1"/>
    </xf>
    <xf numFmtId="0" fontId="16" fillId="3" borderId="19" xfId="2" applyFont="1" applyFill="1" applyBorder="1" applyAlignment="1" applyProtection="1">
      <alignment horizontal="center" vertical="center" wrapText="1" shrinkToFit="1"/>
      <protection hidden="1"/>
    </xf>
    <xf numFmtId="0" fontId="16" fillId="3" borderId="17" xfId="2" applyFont="1" applyFill="1" applyBorder="1" applyAlignment="1" applyProtection="1">
      <alignment horizontal="center" vertical="center" shrinkToFit="1"/>
      <protection hidden="1"/>
    </xf>
    <xf numFmtId="0" fontId="16" fillId="5" borderId="23" xfId="2" applyFont="1" applyFill="1" applyBorder="1" applyAlignment="1">
      <alignment horizontal="center" vertical="center"/>
    </xf>
    <xf numFmtId="0" fontId="16" fillId="5" borderId="0" xfId="2" applyFont="1" applyFill="1" applyAlignment="1">
      <alignment horizontal="center" vertical="center"/>
    </xf>
    <xf numFmtId="0" fontId="16" fillId="5" borderId="28" xfId="2" applyFont="1" applyFill="1" applyBorder="1" applyAlignment="1">
      <alignment horizontal="center" vertical="center"/>
    </xf>
    <xf numFmtId="0" fontId="16" fillId="5" borderId="26" xfId="2" applyFont="1" applyFill="1" applyBorder="1" applyAlignment="1">
      <alignment horizontal="center" vertical="center"/>
    </xf>
    <xf numFmtId="0" fontId="2" fillId="3" borderId="14" xfId="2" applyFill="1" applyBorder="1" applyAlignment="1" applyProtection="1">
      <alignment horizontal="center" vertical="center" wrapText="1" shrinkToFit="1"/>
      <protection hidden="1"/>
    </xf>
    <xf numFmtId="0" fontId="2" fillId="3" borderId="14" xfId="2" applyFill="1" applyBorder="1" applyAlignment="1" applyProtection="1">
      <alignment horizontal="center" vertical="center" shrinkToFit="1"/>
      <protection hidden="1"/>
    </xf>
    <xf numFmtId="0" fontId="21" fillId="0" borderId="0" xfId="2" applyFont="1" applyAlignment="1" applyProtection="1">
      <alignment horizontal="left" vertical="center" shrinkToFit="1"/>
      <protection hidden="1"/>
    </xf>
    <xf numFmtId="0" fontId="2" fillId="2" borderId="0" xfId="2" applyFill="1" applyAlignment="1" applyProtection="1">
      <alignment horizontal="left" vertical="center" wrapText="1"/>
      <protection hidden="1"/>
    </xf>
    <xf numFmtId="0" fontId="16" fillId="0" borderId="0" xfId="2" applyFont="1" applyAlignment="1" applyProtection="1">
      <alignment horizontal="left" vertical="center" wrapText="1"/>
      <protection hidden="1"/>
    </xf>
    <xf numFmtId="0" fontId="16" fillId="7" borderId="13" xfId="0" applyFont="1" applyFill="1" applyBorder="1" applyAlignment="1" applyProtection="1">
      <alignment horizontal="center" vertical="center"/>
      <protection hidden="1"/>
    </xf>
    <xf numFmtId="0" fontId="16" fillId="7" borderId="11" xfId="0" applyFont="1" applyFill="1" applyBorder="1" applyAlignment="1" applyProtection="1">
      <alignment horizontal="center" vertical="center"/>
      <protection hidden="1"/>
    </xf>
    <xf numFmtId="0" fontId="16" fillId="7" borderId="12" xfId="0" applyFont="1" applyFill="1" applyBorder="1" applyAlignment="1" applyProtection="1">
      <alignment horizontal="center" vertical="center"/>
      <protection hidden="1"/>
    </xf>
    <xf numFmtId="0" fontId="16" fillId="0" borderId="13" xfId="2" applyFont="1" applyBorder="1" applyAlignment="1" applyProtection="1">
      <alignment horizontal="center" vertical="center" shrinkToFit="1"/>
      <protection hidden="1"/>
    </xf>
    <xf numFmtId="0" fontId="16" fillId="0" borderId="11" xfId="2" applyFont="1" applyBorder="1" applyAlignment="1" applyProtection="1">
      <alignment horizontal="center" vertical="center" shrinkToFit="1"/>
      <protection hidden="1"/>
    </xf>
    <xf numFmtId="0" fontId="16" fillId="0" borderId="12" xfId="2" applyFont="1" applyBorder="1" applyAlignment="1" applyProtection="1">
      <alignment horizontal="center" vertical="center" shrinkToFit="1"/>
      <protection hidden="1"/>
    </xf>
    <xf numFmtId="0" fontId="2" fillId="3" borderId="13" xfId="2" applyFill="1" applyBorder="1" applyAlignment="1" applyProtection="1">
      <alignment horizontal="center" vertical="center" wrapText="1" shrinkToFit="1"/>
      <protection hidden="1"/>
    </xf>
    <xf numFmtId="0" fontId="2" fillId="3" borderId="11" xfId="2" applyFill="1" applyBorder="1" applyAlignment="1" applyProtection="1">
      <alignment horizontal="center" vertical="center" wrapText="1" shrinkToFit="1"/>
      <protection hidden="1"/>
    </xf>
    <xf numFmtId="0" fontId="2" fillId="3" borderId="12" xfId="2" applyFill="1" applyBorder="1" applyAlignment="1" applyProtection="1">
      <alignment horizontal="center" vertical="center" wrapText="1" shrinkToFit="1"/>
      <protection hidden="1"/>
    </xf>
    <xf numFmtId="177" fontId="11" fillId="0" borderId="0" xfId="0" applyNumberFormat="1" applyFont="1" applyAlignment="1" applyProtection="1">
      <alignment horizontal="center" vertical="center"/>
      <protection hidden="1"/>
    </xf>
    <xf numFmtId="0" fontId="28" fillId="0" borderId="11" xfId="0" applyFont="1" applyBorder="1" applyAlignment="1" applyProtection="1">
      <alignment horizontal="left" vertical="center"/>
      <protection hidden="1"/>
    </xf>
    <xf numFmtId="177" fontId="26" fillId="0" borderId="11" xfId="0" applyNumberFormat="1"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177" fontId="21" fillId="0" borderId="14" xfId="0" applyNumberFormat="1" applyFont="1" applyBorder="1" applyAlignment="1" applyProtection="1">
      <alignment horizontal="center"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left" vertical="center" shrinkToFit="1"/>
      <protection hidden="1"/>
    </xf>
    <xf numFmtId="0" fontId="10" fillId="0" borderId="0" xfId="0" applyFont="1" applyAlignment="1" applyProtection="1">
      <alignment horizontal="center" vertical="center"/>
      <protection hidden="1"/>
    </xf>
    <xf numFmtId="177" fontId="10" fillId="0" borderId="0" xfId="0" applyNumberFormat="1" applyFont="1" applyAlignment="1" applyProtection="1">
      <alignment horizontal="center" vertical="center"/>
      <protection hidden="1"/>
    </xf>
    <xf numFmtId="179" fontId="42" fillId="0" borderId="11" xfId="0" applyNumberFormat="1" applyFont="1" applyBorder="1" applyAlignment="1" applyProtection="1">
      <alignment horizontal="center" vertical="center"/>
      <protection hidden="1"/>
    </xf>
    <xf numFmtId="0" fontId="16" fillId="0" borderId="56" xfId="0" applyFont="1" applyBorder="1" applyAlignment="1" applyProtection="1">
      <alignment horizontal="center" vertical="center"/>
      <protection locked="0" hidden="1"/>
    </xf>
    <xf numFmtId="0" fontId="16" fillId="0" borderId="5" xfId="0" applyFont="1" applyBorder="1" applyAlignment="1" applyProtection="1">
      <alignment horizontal="center" vertical="center"/>
      <protection locked="0" hidden="1"/>
    </xf>
    <xf numFmtId="0" fontId="16" fillId="0" borderId="55" xfId="0" applyFont="1" applyBorder="1" applyAlignment="1" applyProtection="1">
      <alignment horizontal="center" vertical="center"/>
      <protection locked="0" hidden="1"/>
    </xf>
    <xf numFmtId="38" fontId="16" fillId="0" borderId="57" xfId="1" applyFont="1" applyFill="1" applyBorder="1" applyAlignment="1" applyProtection="1">
      <alignment horizontal="center" vertical="center" wrapText="1"/>
      <protection locked="0" hidden="1"/>
    </xf>
    <xf numFmtId="38" fontId="16" fillId="0" borderId="36" xfId="1" applyFont="1" applyFill="1" applyBorder="1" applyAlignment="1" applyProtection="1">
      <alignment horizontal="center" vertical="center" wrapText="1"/>
      <protection locked="0" hidden="1"/>
    </xf>
    <xf numFmtId="0" fontId="2" fillId="0" borderId="26" xfId="0" applyFont="1" applyBorder="1" applyAlignment="1" applyProtection="1">
      <alignment horizontal="left" vertical="center"/>
      <protection hidden="1"/>
    </xf>
    <xf numFmtId="177" fontId="16" fillId="0" borderId="26" xfId="0" applyNumberFormat="1" applyFont="1" applyBorder="1" applyAlignment="1" applyProtection="1">
      <alignment horizontal="center" vertical="center"/>
      <protection hidden="1"/>
    </xf>
    <xf numFmtId="182" fontId="42" fillId="0" borderId="26" xfId="0" applyNumberFormat="1" applyFont="1" applyBorder="1" applyAlignment="1" applyProtection="1">
      <alignment horizontal="center" vertical="center"/>
      <protection hidden="1"/>
    </xf>
    <xf numFmtId="0" fontId="17" fillId="0" borderId="65" xfId="0" applyFont="1" applyBorder="1" applyAlignment="1" applyProtection="1">
      <alignment horizontal="center" vertical="center"/>
      <protection hidden="1"/>
    </xf>
    <xf numFmtId="0" fontId="17" fillId="0" borderId="64" xfId="0" applyFont="1" applyBorder="1" applyAlignment="1" applyProtection="1">
      <alignment horizontal="center" vertical="center"/>
      <protection hidden="1"/>
    </xf>
    <xf numFmtId="0" fontId="11" fillId="0" borderId="19" xfId="0" applyFont="1" applyBorder="1" applyAlignment="1" applyProtection="1">
      <alignment horizontal="center" vertical="center" wrapText="1" shrinkToFit="1"/>
      <protection hidden="1"/>
    </xf>
    <xf numFmtId="0" fontId="11" fillId="0" borderId="17" xfId="0" applyFont="1" applyBorder="1" applyAlignment="1" applyProtection="1">
      <alignment horizontal="center" vertical="center" wrapText="1" shrinkToFit="1"/>
      <protection hidden="1"/>
    </xf>
    <xf numFmtId="0" fontId="11" fillId="0" borderId="18" xfId="0" applyFont="1" applyBorder="1" applyAlignment="1" applyProtection="1">
      <alignment horizontal="center" vertical="center" wrapText="1" shrinkToFit="1"/>
      <protection hidden="1"/>
    </xf>
    <xf numFmtId="0" fontId="11" fillId="0" borderId="28" xfId="0" applyFont="1" applyBorder="1" applyAlignment="1" applyProtection="1">
      <alignment horizontal="center" vertical="center" wrapText="1" shrinkToFit="1"/>
      <protection hidden="1"/>
    </xf>
    <xf numFmtId="0" fontId="11" fillId="0" borderId="26" xfId="0" applyFont="1" applyBorder="1" applyAlignment="1" applyProtection="1">
      <alignment horizontal="center" vertical="center" wrapText="1" shrinkToFit="1"/>
      <protection hidden="1"/>
    </xf>
    <xf numFmtId="0" fontId="11" fillId="0" borderId="27" xfId="0" applyFont="1" applyBorder="1" applyAlignment="1" applyProtection="1">
      <alignment horizontal="center" vertical="center" wrapText="1" shrinkToFit="1"/>
      <protection hidden="1"/>
    </xf>
    <xf numFmtId="0" fontId="10" fillId="0" borderId="13"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18" fillId="0" borderId="13" xfId="0" applyFont="1" applyBorder="1" applyAlignment="1" applyProtection="1">
      <alignment horizontal="center" vertical="center"/>
      <protection hidden="1"/>
    </xf>
    <xf numFmtId="0" fontId="18" fillId="0" borderId="11" xfId="0" applyFont="1" applyBorder="1" applyAlignment="1" applyProtection="1">
      <alignment horizontal="center" vertical="center"/>
      <protection hidden="1"/>
    </xf>
    <xf numFmtId="0" fontId="18" fillId="0" borderId="12" xfId="0" applyFont="1" applyBorder="1" applyAlignment="1" applyProtection="1">
      <alignment horizontal="center" vertical="center"/>
      <protection hidden="1"/>
    </xf>
    <xf numFmtId="0" fontId="2" fillId="0" borderId="11" xfId="0" applyFont="1" applyBorder="1" applyAlignment="1" applyProtection="1">
      <alignment horizontal="left" vertical="center"/>
      <protection hidden="1"/>
    </xf>
    <xf numFmtId="177" fontId="16" fillId="0" borderId="11" xfId="0" applyNumberFormat="1" applyFont="1" applyBorder="1" applyAlignment="1" applyProtection="1">
      <alignment horizontal="center" vertical="center"/>
      <protection hidden="1"/>
    </xf>
    <xf numFmtId="38" fontId="18" fillId="0" borderId="13" xfId="1" applyFont="1" applyFill="1" applyBorder="1" applyAlignment="1" applyProtection="1">
      <alignment horizontal="center" vertical="center"/>
      <protection hidden="1"/>
    </xf>
    <xf numFmtId="38" fontId="18" fillId="0" borderId="11" xfId="1" applyFont="1" applyFill="1" applyBorder="1" applyAlignment="1" applyProtection="1">
      <alignment horizontal="center" vertical="center"/>
      <protection hidden="1"/>
    </xf>
    <xf numFmtId="38" fontId="18" fillId="0" borderId="12" xfId="1" applyFont="1" applyFill="1" applyBorder="1" applyAlignment="1" applyProtection="1">
      <alignment horizontal="center" vertical="center"/>
      <protection hidden="1"/>
    </xf>
    <xf numFmtId="38" fontId="16" fillId="0" borderId="11" xfId="0" applyNumberFormat="1" applyFont="1" applyBorder="1" applyAlignment="1" applyProtection="1">
      <alignment horizontal="center" vertical="center"/>
      <protection hidden="1"/>
    </xf>
    <xf numFmtId="177" fontId="10" fillId="0" borderId="14" xfId="0" applyNumberFormat="1" applyFont="1" applyBorder="1" applyAlignment="1" applyProtection="1">
      <alignment horizontal="center" vertical="center"/>
      <protection hidden="1"/>
    </xf>
    <xf numFmtId="177" fontId="10" fillId="0" borderId="13" xfId="0" applyNumberFormat="1" applyFont="1" applyBorder="1" applyAlignment="1" applyProtection="1">
      <alignment horizontal="center" vertical="center"/>
      <protection hidden="1"/>
    </xf>
    <xf numFmtId="0" fontId="10" fillId="0" borderId="39" xfId="0" applyFont="1" applyBorder="1" applyAlignment="1" applyProtection="1">
      <alignment horizontal="center" vertical="center" wrapText="1"/>
      <protection hidden="1"/>
    </xf>
    <xf numFmtId="0" fontId="10" fillId="0" borderId="61" xfId="0" applyFont="1" applyBorder="1" applyAlignment="1" applyProtection="1">
      <alignment horizontal="center" vertical="center" wrapText="1"/>
      <protection hidden="1"/>
    </xf>
    <xf numFmtId="0" fontId="10" fillId="0" borderId="62" xfId="0" applyFont="1" applyBorder="1" applyAlignment="1" applyProtection="1">
      <alignment horizontal="center" vertical="center" wrapText="1"/>
      <protection hidden="1"/>
    </xf>
    <xf numFmtId="177" fontId="27" fillId="0" borderId="26" xfId="0" applyNumberFormat="1" applyFont="1" applyBorder="1" applyAlignment="1" applyProtection="1">
      <alignment horizontal="center" vertical="center"/>
      <protection hidden="1"/>
    </xf>
    <xf numFmtId="0" fontId="41" fillId="0" borderId="14" xfId="0" applyFont="1" applyBorder="1" applyAlignment="1" applyProtection="1">
      <alignment horizontal="left" vertical="center" wrapText="1" shrinkToFit="1"/>
      <protection hidden="1"/>
    </xf>
    <xf numFmtId="0" fontId="41" fillId="0" borderId="14" xfId="0" applyFont="1" applyBorder="1" applyAlignment="1" applyProtection="1">
      <alignment horizontal="left" vertical="center" shrinkToFit="1"/>
      <protection hidden="1"/>
    </xf>
    <xf numFmtId="38" fontId="2" fillId="0" borderId="14" xfId="1" applyFont="1" applyFill="1" applyBorder="1" applyAlignment="1" applyProtection="1">
      <alignment horizontal="center" vertical="center"/>
      <protection hidden="1"/>
    </xf>
    <xf numFmtId="181" fontId="18" fillId="0" borderId="13" xfId="0" applyNumberFormat="1" applyFont="1" applyBorder="1" applyAlignment="1" applyProtection="1">
      <alignment horizontal="center" vertical="center" wrapText="1"/>
      <protection hidden="1"/>
    </xf>
    <xf numFmtId="181" fontId="18" fillId="0" borderId="11" xfId="0" applyNumberFormat="1" applyFont="1" applyBorder="1" applyAlignment="1" applyProtection="1">
      <alignment horizontal="center" vertical="center" wrapText="1"/>
      <protection hidden="1"/>
    </xf>
    <xf numFmtId="0" fontId="37" fillId="13" borderId="39" xfId="4" applyFont="1" applyFill="1" applyBorder="1" applyAlignment="1" applyProtection="1">
      <alignment horizontal="center" vertical="center"/>
      <protection hidden="1"/>
    </xf>
    <xf numFmtId="0" fontId="37" fillId="13" borderId="61" xfId="4" applyFont="1" applyFill="1" applyBorder="1" applyAlignment="1" applyProtection="1">
      <alignment horizontal="center" vertical="center"/>
      <protection hidden="1"/>
    </xf>
    <xf numFmtId="0" fontId="37" fillId="13" borderId="62" xfId="4" applyFont="1" applyFill="1" applyBorder="1" applyAlignment="1" applyProtection="1">
      <alignment horizontal="center" vertical="center"/>
      <protection hidden="1"/>
    </xf>
    <xf numFmtId="0" fontId="37" fillId="11" borderId="39" xfId="4" applyFont="1" applyFill="1" applyBorder="1" applyAlignment="1" applyProtection="1">
      <alignment horizontal="center" vertical="center"/>
      <protection hidden="1"/>
    </xf>
    <xf numFmtId="0" fontId="37" fillId="11" borderId="61" xfId="4" applyFont="1" applyFill="1" applyBorder="1" applyAlignment="1" applyProtection="1">
      <alignment horizontal="center" vertical="center"/>
      <protection hidden="1"/>
    </xf>
    <xf numFmtId="0" fontId="37" fillId="11" borderId="62" xfId="4" applyFont="1" applyFill="1" applyBorder="1" applyAlignment="1" applyProtection="1">
      <alignment horizontal="center" vertical="center"/>
      <protection hidden="1"/>
    </xf>
    <xf numFmtId="183" fontId="25" fillId="0" borderId="60" xfId="0" applyNumberFormat="1" applyFont="1" applyBorder="1" applyAlignment="1" applyProtection="1">
      <alignment horizontal="center" vertical="center"/>
      <protection locked="0" hidden="1"/>
    </xf>
    <xf numFmtId="183" fontId="25" fillId="0" borderId="2" xfId="0" applyNumberFormat="1" applyFont="1" applyBorder="1" applyAlignment="1" applyProtection="1">
      <alignment horizontal="center" vertical="center"/>
      <protection locked="0" hidden="1"/>
    </xf>
    <xf numFmtId="183" fontId="25" fillId="0" borderId="52" xfId="0" applyNumberFormat="1" applyFont="1" applyBorder="1" applyAlignment="1" applyProtection="1">
      <alignment horizontal="center" vertical="center"/>
      <protection locked="0" hidden="1"/>
    </xf>
    <xf numFmtId="0" fontId="21" fillId="0" borderId="50" xfId="0" applyFont="1" applyBorder="1" applyAlignment="1" applyProtection="1">
      <alignment horizontal="center" vertical="center"/>
      <protection locked="0" hidden="1"/>
    </xf>
    <xf numFmtId="0" fontId="21" fillId="0" borderId="2" xfId="0" applyFont="1" applyBorder="1" applyAlignment="1" applyProtection="1">
      <alignment horizontal="center" vertical="center"/>
      <protection locked="0" hidden="1"/>
    </xf>
    <xf numFmtId="0" fontId="21" fillId="0" borderId="3" xfId="0" applyFont="1" applyBorder="1" applyAlignment="1" applyProtection="1">
      <alignment horizontal="center" vertical="center"/>
      <protection locked="0" hidden="1"/>
    </xf>
    <xf numFmtId="0" fontId="9" fillId="0" borderId="32" xfId="0" applyFont="1" applyBorder="1" applyAlignment="1" applyProtection="1">
      <alignment horizontal="left" vertical="center" wrapText="1"/>
      <protection hidden="1"/>
    </xf>
    <xf numFmtId="0" fontId="10" fillId="0" borderId="0" xfId="0" applyFont="1" applyAlignment="1" applyProtection="1">
      <alignment horizontal="left" vertical="center" wrapText="1"/>
      <protection hidden="1"/>
    </xf>
    <xf numFmtId="0" fontId="28" fillId="9" borderId="1" xfId="0" applyFont="1" applyFill="1" applyBorder="1" applyAlignment="1" applyProtection="1">
      <alignment horizontal="center" vertical="center" wrapText="1"/>
      <protection hidden="1"/>
    </xf>
    <xf numFmtId="0" fontId="28" fillId="9" borderId="2" xfId="0" applyFont="1" applyFill="1" applyBorder="1" applyAlignment="1" applyProtection="1">
      <alignment horizontal="center" vertical="center" wrapText="1"/>
      <protection hidden="1"/>
    </xf>
    <xf numFmtId="0" fontId="28" fillId="9" borderId="63" xfId="0" applyFont="1" applyFill="1" applyBorder="1" applyAlignment="1" applyProtection="1">
      <alignment horizontal="center" vertical="center" wrapText="1"/>
      <protection hidden="1"/>
    </xf>
    <xf numFmtId="38" fontId="2" fillId="0" borderId="0" xfId="1" applyFont="1" applyBorder="1" applyAlignment="1" applyProtection="1">
      <alignment horizontal="center" vertical="center"/>
      <protection hidden="1"/>
    </xf>
    <xf numFmtId="0" fontId="10" fillId="17" borderId="17" xfId="0" applyFont="1" applyFill="1" applyBorder="1" applyAlignment="1" applyProtection="1">
      <alignment horizontal="center" vertical="center"/>
      <protection hidden="1"/>
    </xf>
    <xf numFmtId="0" fontId="40" fillId="0" borderId="39" xfId="0" applyFont="1" applyBorder="1" applyAlignment="1" applyProtection="1">
      <alignment horizontal="center" vertical="center"/>
      <protection hidden="1"/>
    </xf>
    <xf numFmtId="0" fontId="40" fillId="0" borderId="62" xfId="0" applyFont="1" applyBorder="1" applyAlignment="1" applyProtection="1">
      <alignment horizontal="center" vertical="center"/>
      <protection hidden="1"/>
    </xf>
    <xf numFmtId="0" fontId="11" fillId="7" borderId="14" xfId="0" applyFont="1" applyFill="1" applyBorder="1" applyAlignment="1" applyProtection="1">
      <alignment horizontal="left" vertical="center" shrinkToFit="1"/>
      <protection hidden="1"/>
    </xf>
    <xf numFmtId="0" fontId="18" fillId="0" borderId="0" xfId="0" applyFont="1" applyAlignment="1" applyProtection="1">
      <alignment horizontal="center"/>
      <protection hidden="1"/>
    </xf>
    <xf numFmtId="0" fontId="28" fillId="0" borderId="26" xfId="0" applyFont="1" applyBorder="1" applyAlignment="1" applyProtection="1">
      <alignment horizontal="center" vertical="center"/>
      <protection hidden="1"/>
    </xf>
    <xf numFmtId="181" fontId="42" fillId="0" borderId="26" xfId="0" applyNumberFormat="1" applyFont="1" applyBorder="1" applyAlignment="1" applyProtection="1">
      <alignment horizontal="center" vertical="center"/>
      <protection hidden="1"/>
    </xf>
    <xf numFmtId="0" fontId="2" fillId="6" borderId="1" xfId="0" applyFont="1" applyFill="1" applyBorder="1" applyAlignment="1" applyProtection="1">
      <alignment horizontal="center" vertical="center"/>
      <protection hidden="1"/>
    </xf>
    <xf numFmtId="0" fontId="2" fillId="6" borderId="52" xfId="0" applyFont="1" applyFill="1" applyBorder="1" applyAlignment="1" applyProtection="1">
      <alignment horizontal="center" vertical="center"/>
      <protection hidden="1"/>
    </xf>
    <xf numFmtId="0" fontId="16" fillId="0" borderId="60" xfId="0" applyFont="1" applyBorder="1" applyAlignment="1" applyProtection="1">
      <alignment horizontal="center" vertical="center"/>
      <protection locked="0" hidden="1"/>
    </xf>
    <xf numFmtId="0" fontId="16" fillId="0" borderId="2" xfId="0" applyFont="1" applyBorder="1" applyAlignment="1" applyProtection="1">
      <alignment horizontal="center" vertical="center"/>
      <protection locked="0" hidden="1"/>
    </xf>
    <xf numFmtId="0" fontId="16" fillId="0" borderId="3" xfId="0" applyFont="1" applyBorder="1" applyAlignment="1" applyProtection="1">
      <alignment horizontal="center" vertical="center"/>
      <protection locked="0" hidden="1"/>
    </xf>
    <xf numFmtId="0" fontId="10" fillId="0" borderId="19" xfId="0" applyFont="1" applyBorder="1" applyAlignment="1" applyProtection="1">
      <alignment horizontal="center" vertical="center"/>
      <protection hidden="1"/>
    </xf>
    <xf numFmtId="0" fontId="10" fillId="0" borderId="17" xfId="0" applyFont="1" applyBorder="1" applyAlignment="1" applyProtection="1">
      <alignment horizontal="center" vertical="center"/>
      <protection hidden="1"/>
    </xf>
    <xf numFmtId="0" fontId="10" fillId="0" borderId="18" xfId="0" applyFont="1" applyBorder="1" applyAlignment="1" applyProtection="1">
      <alignment horizontal="center" vertical="center"/>
      <protection hidden="1"/>
    </xf>
    <xf numFmtId="0" fontId="10" fillId="0" borderId="28" xfId="0" applyFont="1" applyBorder="1" applyAlignment="1" applyProtection="1">
      <alignment horizontal="center" vertical="center"/>
      <protection hidden="1"/>
    </xf>
    <xf numFmtId="0" fontId="10" fillId="0" borderId="26"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20" fillId="7" borderId="13" xfId="0" applyFont="1" applyFill="1" applyBorder="1" applyAlignment="1" applyProtection="1">
      <alignment horizontal="center" vertical="center" wrapText="1"/>
      <protection hidden="1"/>
    </xf>
    <xf numFmtId="0" fontId="20" fillId="7" borderId="11" xfId="0" applyFont="1" applyFill="1" applyBorder="1" applyAlignment="1" applyProtection="1">
      <alignment horizontal="center" vertical="center" wrapText="1"/>
      <protection hidden="1"/>
    </xf>
    <xf numFmtId="0" fontId="20" fillId="7" borderId="12" xfId="0" applyFont="1" applyFill="1" applyBorder="1" applyAlignment="1" applyProtection="1">
      <alignment horizontal="center" vertical="center" wrapText="1"/>
      <protection hidden="1"/>
    </xf>
    <xf numFmtId="0" fontId="11" fillId="0" borderId="73" xfId="0" applyFont="1" applyBorder="1" applyAlignment="1" applyProtection="1">
      <alignment horizontal="center" vertical="center" wrapText="1"/>
      <protection hidden="1"/>
    </xf>
    <xf numFmtId="0" fontId="11" fillId="0" borderId="72" xfId="0" applyFont="1" applyBorder="1" applyAlignment="1" applyProtection="1">
      <alignment horizontal="center" vertical="center" wrapText="1"/>
      <protection hidden="1"/>
    </xf>
    <xf numFmtId="0" fontId="11" fillId="0" borderId="74" xfId="0" applyFont="1" applyBorder="1" applyAlignment="1" applyProtection="1">
      <alignment horizontal="center" vertical="center" wrapText="1"/>
      <protection hidden="1"/>
    </xf>
    <xf numFmtId="0" fontId="15" fillId="0" borderId="53" xfId="0" applyFont="1" applyBorder="1" applyAlignment="1" applyProtection="1">
      <alignment horizontal="center" vertical="center" wrapText="1"/>
      <protection hidden="1"/>
    </xf>
    <xf numFmtId="0" fontId="15" fillId="0" borderId="58" xfId="0" applyFont="1" applyBorder="1" applyAlignment="1" applyProtection="1">
      <alignment horizontal="center" vertical="center" wrapText="1"/>
      <protection hidden="1"/>
    </xf>
    <xf numFmtId="0" fontId="20" fillId="0" borderId="93" xfId="0" applyFont="1" applyBorder="1" applyAlignment="1" applyProtection="1">
      <alignment horizontal="center" vertical="top" wrapText="1"/>
      <protection hidden="1"/>
    </xf>
    <xf numFmtId="0" fontId="20" fillId="0" borderId="84" xfId="0" applyFont="1" applyBorder="1" applyAlignment="1" applyProtection="1">
      <alignment horizontal="center" vertical="top" wrapText="1"/>
      <protection hidden="1"/>
    </xf>
    <xf numFmtId="0" fontId="20" fillId="0" borderId="97" xfId="0" applyFont="1" applyBorder="1" applyAlignment="1" applyProtection="1">
      <alignment horizontal="center" vertical="top" wrapText="1"/>
      <protection hidden="1"/>
    </xf>
    <xf numFmtId="0" fontId="20" fillId="0" borderId="95" xfId="0" applyFont="1" applyBorder="1" applyAlignment="1" applyProtection="1">
      <alignment horizontal="center" vertical="top" wrapText="1"/>
      <protection hidden="1"/>
    </xf>
    <xf numFmtId="0" fontId="20" fillId="0" borderId="93" xfId="0" applyFont="1" applyBorder="1" applyAlignment="1" applyProtection="1">
      <alignment horizontal="center" vertical="center" wrapText="1"/>
      <protection hidden="1"/>
    </xf>
    <xf numFmtId="0" fontId="20" fillId="0" borderId="82" xfId="0" applyFont="1" applyBorder="1" applyAlignment="1" applyProtection="1">
      <alignment horizontal="center" vertical="center" wrapText="1"/>
      <protection hidden="1"/>
    </xf>
    <xf numFmtId="0" fontId="14" fillId="0" borderId="79" xfId="0" applyFont="1" applyBorder="1" applyAlignment="1" applyProtection="1">
      <alignment horizontal="center" vertical="center" wrapText="1"/>
      <protection hidden="1"/>
    </xf>
    <xf numFmtId="0" fontId="14" fillId="0" borderId="65" xfId="0" applyFont="1" applyBorder="1" applyAlignment="1" applyProtection="1">
      <alignment horizontal="center" vertical="center" wrapText="1"/>
      <protection hidden="1"/>
    </xf>
    <xf numFmtId="0" fontId="14" fillId="0" borderId="21" xfId="0" applyFont="1" applyBorder="1" applyAlignment="1" applyProtection="1">
      <alignment horizontal="center" vertical="center" wrapText="1"/>
      <protection hidden="1"/>
    </xf>
    <xf numFmtId="0" fontId="14" fillId="0" borderId="64"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14" fillId="0" borderId="54" xfId="0" applyFont="1" applyBorder="1" applyAlignment="1" applyProtection="1">
      <alignment horizontal="center" vertical="center" wrapText="1"/>
      <protection hidden="1"/>
    </xf>
    <xf numFmtId="0" fontId="27" fillId="15" borderId="1" xfId="0" applyFont="1" applyFill="1" applyBorder="1" applyAlignment="1" applyProtection="1">
      <alignment horizontal="center" vertical="center" wrapText="1"/>
      <protection hidden="1"/>
    </xf>
    <xf numFmtId="0" fontId="27" fillId="15" borderId="2" xfId="0" applyFont="1" applyFill="1" applyBorder="1" applyAlignment="1" applyProtection="1">
      <alignment horizontal="center" vertical="center" wrapText="1"/>
      <protection hidden="1"/>
    </xf>
    <xf numFmtId="0" fontId="27" fillId="15" borderId="3" xfId="0" applyFont="1" applyFill="1" applyBorder="1" applyAlignment="1" applyProtection="1">
      <alignment horizontal="center" vertical="center" wrapText="1"/>
      <protection hidden="1"/>
    </xf>
    <xf numFmtId="0" fontId="11" fillId="14" borderId="4" xfId="0" applyFont="1" applyFill="1" applyBorder="1" applyAlignment="1" applyProtection="1">
      <alignment horizontal="center" vertical="center"/>
      <protection hidden="1"/>
    </xf>
    <xf numFmtId="0" fontId="11" fillId="14" borderId="55" xfId="0" applyFont="1" applyFill="1" applyBorder="1" applyAlignment="1" applyProtection="1">
      <alignment horizontal="center" vertical="center"/>
      <protection hidden="1"/>
    </xf>
    <xf numFmtId="0" fontId="29" fillId="14" borderId="4" xfId="0" applyFont="1" applyFill="1" applyBorder="1" applyAlignment="1" applyProtection="1">
      <alignment horizontal="center" vertical="center" wrapText="1"/>
      <protection hidden="1"/>
    </xf>
    <xf numFmtId="0" fontId="29" fillId="14" borderId="55" xfId="0" applyFont="1" applyFill="1" applyBorder="1" applyAlignment="1" applyProtection="1">
      <alignment horizontal="center" vertical="center" wrapText="1"/>
      <protection hidden="1"/>
    </xf>
    <xf numFmtId="0" fontId="29" fillId="14" borderId="80" xfId="0" applyFont="1" applyFill="1" applyBorder="1" applyAlignment="1" applyProtection="1">
      <alignment horizontal="center" vertical="center" wrapText="1"/>
      <protection hidden="1"/>
    </xf>
    <xf numFmtId="0" fontId="29" fillId="14" borderId="81" xfId="0" applyFont="1" applyFill="1" applyBorder="1" applyAlignment="1" applyProtection="1">
      <alignment horizontal="center" vertical="center" wrapText="1"/>
      <protection hidden="1"/>
    </xf>
    <xf numFmtId="0" fontId="37" fillId="12" borderId="39" xfId="4" applyFont="1" applyFill="1" applyBorder="1" applyAlignment="1" applyProtection="1">
      <alignment horizontal="center" vertical="center"/>
      <protection hidden="1"/>
    </xf>
    <xf numFmtId="0" fontId="37" fillId="12" borderId="61" xfId="4" applyFont="1" applyFill="1" applyBorder="1" applyAlignment="1" applyProtection="1">
      <alignment horizontal="center" vertical="center"/>
      <protection hidden="1"/>
    </xf>
    <xf numFmtId="0" fontId="37" fillId="12" borderId="62" xfId="4" applyFont="1" applyFill="1" applyBorder="1" applyAlignment="1" applyProtection="1">
      <alignment horizontal="center" vertical="center"/>
      <protection hidden="1"/>
    </xf>
    <xf numFmtId="0" fontId="26" fillId="0" borderId="0" xfId="0" applyFont="1" applyAlignment="1" applyProtection="1">
      <alignment horizontal="left" vertical="center" wrapText="1"/>
      <protection hidden="1"/>
    </xf>
    <xf numFmtId="0" fontId="10" fillId="0" borderId="0" xfId="0" applyFont="1" applyAlignment="1" applyProtection="1">
      <alignment horizontal="left" vertical="center" wrapText="1" shrinkToFit="1"/>
      <protection hidden="1"/>
    </xf>
    <xf numFmtId="0" fontId="14" fillId="0" borderId="14" xfId="0" applyFont="1" applyBorder="1" applyAlignment="1" applyProtection="1">
      <alignment horizontal="center" vertical="center" wrapText="1"/>
      <protection hidden="1"/>
    </xf>
    <xf numFmtId="0" fontId="14" fillId="0" borderId="13"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wrapText="1"/>
      <protection hidden="1"/>
    </xf>
    <xf numFmtId="0" fontId="2" fillId="0" borderId="14" xfId="0" applyFont="1" applyBorder="1" applyAlignment="1" applyProtection="1">
      <alignment horizontal="center" vertical="center"/>
      <protection locked="0" hidden="1"/>
    </xf>
    <xf numFmtId="0" fontId="16" fillId="0" borderId="26" xfId="0" applyFont="1" applyBorder="1" applyAlignment="1" applyProtection="1">
      <alignment horizontal="center" vertical="center" shrinkToFit="1"/>
      <protection hidden="1"/>
    </xf>
    <xf numFmtId="0" fontId="2" fillId="0" borderId="62" xfId="0" applyFont="1" applyBorder="1" applyAlignment="1" applyProtection="1">
      <alignment horizontal="center" vertical="center"/>
      <protection locked="0" hidden="1"/>
    </xf>
    <xf numFmtId="0" fontId="2" fillId="7" borderId="13" xfId="0" applyFont="1" applyFill="1" applyBorder="1" applyAlignment="1" applyProtection="1">
      <alignment horizontal="center" vertical="center"/>
      <protection hidden="1"/>
    </xf>
    <xf numFmtId="0" fontId="2" fillId="7" borderId="11" xfId="0" applyFont="1" applyFill="1" applyBorder="1" applyAlignment="1" applyProtection="1">
      <alignment horizontal="center" vertical="center"/>
      <protection hidden="1"/>
    </xf>
    <xf numFmtId="0" fontId="2" fillId="7" borderId="12" xfId="0" applyFont="1" applyFill="1" applyBorder="1" applyAlignment="1" applyProtection="1">
      <alignment horizontal="center" vertical="center"/>
      <protection hidden="1"/>
    </xf>
    <xf numFmtId="0" fontId="16" fillId="3" borderId="13" xfId="0" applyFont="1" applyFill="1" applyBorder="1" applyAlignment="1" applyProtection="1">
      <alignment horizontal="center" vertical="center"/>
      <protection hidden="1"/>
    </xf>
    <xf numFmtId="0" fontId="16" fillId="3" borderId="12" xfId="0" applyFont="1" applyFill="1" applyBorder="1" applyAlignment="1" applyProtection="1">
      <alignment horizontal="center" vertical="center"/>
      <protection hidden="1"/>
    </xf>
    <xf numFmtId="0" fontId="28" fillId="3" borderId="14" xfId="0" applyFont="1" applyFill="1" applyBorder="1" applyAlignment="1" applyProtection="1">
      <alignment horizontal="center" vertical="center"/>
      <protection hidden="1"/>
    </xf>
    <xf numFmtId="0" fontId="18" fillId="0" borderId="14" xfId="0" applyFont="1" applyBorder="1" applyAlignment="1" applyProtection="1">
      <alignment horizontal="center" vertical="center" wrapText="1"/>
      <protection hidden="1"/>
    </xf>
    <xf numFmtId="177" fontId="42" fillId="0" borderId="14" xfId="0" applyNumberFormat="1" applyFont="1" applyBorder="1" applyAlignment="1" applyProtection="1">
      <alignment horizontal="center" vertical="center" wrapText="1"/>
      <protection hidden="1"/>
    </xf>
    <xf numFmtId="177" fontId="42" fillId="0" borderId="13" xfId="0" applyNumberFormat="1" applyFont="1" applyBorder="1" applyAlignment="1" applyProtection="1">
      <alignment horizontal="center" vertical="center" wrapText="1"/>
      <protection hidden="1"/>
    </xf>
    <xf numFmtId="0" fontId="25" fillId="0" borderId="14" xfId="0" applyFont="1" applyBorder="1" applyAlignment="1" applyProtection="1">
      <alignment horizontal="center" vertical="center" wrapText="1"/>
      <protection locked="0" hidden="1"/>
    </xf>
    <xf numFmtId="0" fontId="2" fillId="0" borderId="13" xfId="0" applyFont="1" applyBorder="1" applyAlignment="1" applyProtection="1">
      <alignment horizontal="center" vertical="center" shrinkToFit="1"/>
      <protection locked="0" hidden="1"/>
    </xf>
    <xf numFmtId="0" fontId="2" fillId="0" borderId="11" xfId="0" applyFont="1" applyBorder="1" applyAlignment="1" applyProtection="1">
      <alignment horizontal="center" vertical="center" shrinkToFit="1"/>
      <protection locked="0" hidden="1"/>
    </xf>
    <xf numFmtId="0" fontId="2" fillId="0" borderId="12" xfId="0" applyFont="1" applyBorder="1" applyAlignment="1" applyProtection="1">
      <alignment horizontal="center" vertical="center" shrinkToFit="1"/>
      <protection locked="0" hidden="1"/>
    </xf>
    <xf numFmtId="0" fontId="10" fillId="2" borderId="0" xfId="2" applyFont="1" applyFill="1" applyAlignment="1" applyProtection="1">
      <alignment horizontal="left" vertical="center"/>
      <protection hidden="1"/>
    </xf>
    <xf numFmtId="38" fontId="2" fillId="0" borderId="39" xfId="1" applyFont="1" applyFill="1" applyBorder="1" applyAlignment="1" applyProtection="1">
      <alignment horizontal="center" vertical="center" wrapText="1"/>
      <protection hidden="1"/>
    </xf>
    <xf numFmtId="38" fontId="2" fillId="0" borderId="61" xfId="1" applyFont="1" applyFill="1" applyBorder="1" applyAlignment="1" applyProtection="1">
      <alignment horizontal="center" vertical="center" wrapText="1"/>
      <protection hidden="1"/>
    </xf>
    <xf numFmtId="38" fontId="2" fillId="0" borderId="62" xfId="1" applyFont="1" applyFill="1" applyBorder="1" applyAlignment="1" applyProtection="1">
      <alignment horizontal="center" vertical="center" wrapText="1"/>
      <protection hidden="1"/>
    </xf>
    <xf numFmtId="178" fontId="16" fillId="0" borderId="86" xfId="0" applyNumberFormat="1" applyFont="1" applyBorder="1" applyAlignment="1" applyProtection="1">
      <alignment horizontal="center" vertical="center"/>
      <protection locked="0" hidden="1"/>
    </xf>
    <xf numFmtId="178" fontId="16" fillId="0" borderId="65" xfId="0" applyNumberFormat="1" applyFont="1" applyBorder="1" applyAlignment="1" applyProtection="1">
      <alignment horizontal="center" vertical="center"/>
      <protection locked="0" hidden="1"/>
    </xf>
    <xf numFmtId="178" fontId="16" fillId="0" borderId="67" xfId="0" applyNumberFormat="1" applyFont="1" applyBorder="1" applyAlignment="1" applyProtection="1">
      <alignment horizontal="center" vertical="center"/>
      <protection locked="0" hidden="1"/>
    </xf>
    <xf numFmtId="178" fontId="16" fillId="0" borderId="64" xfId="0" applyNumberFormat="1" applyFont="1" applyBorder="1" applyAlignment="1" applyProtection="1">
      <alignment horizontal="center" vertical="center"/>
      <protection locked="0" hidden="1"/>
    </xf>
    <xf numFmtId="178" fontId="16" fillId="0" borderId="89" xfId="0" applyNumberFormat="1" applyFont="1" applyBorder="1" applyAlignment="1" applyProtection="1">
      <alignment horizontal="center" vertical="center"/>
      <protection locked="0" hidden="1"/>
    </xf>
    <xf numFmtId="178" fontId="16" fillId="0" borderId="54" xfId="0" applyNumberFormat="1" applyFont="1" applyBorder="1" applyAlignment="1" applyProtection="1">
      <alignment horizontal="center" vertical="center"/>
      <protection locked="0" hidden="1"/>
    </xf>
    <xf numFmtId="178" fontId="16" fillId="0" borderId="87" xfId="0" applyNumberFormat="1" applyFont="1" applyBorder="1" applyAlignment="1" applyProtection="1">
      <alignment horizontal="center" vertical="center"/>
      <protection locked="0" hidden="1"/>
    </xf>
    <xf numFmtId="178" fontId="16" fillId="0" borderId="70" xfId="0" applyNumberFormat="1" applyFont="1" applyBorder="1" applyAlignment="1" applyProtection="1">
      <alignment horizontal="center" vertical="center"/>
      <protection locked="0" hidden="1"/>
    </xf>
    <xf numFmtId="178" fontId="16" fillId="0" borderId="90" xfId="0" applyNumberFormat="1" applyFont="1" applyBorder="1" applyAlignment="1" applyProtection="1">
      <alignment horizontal="center" vertical="center"/>
      <protection locked="0" hidden="1"/>
    </xf>
    <xf numFmtId="0" fontId="11" fillId="11" borderId="14" xfId="0" applyFont="1" applyFill="1" applyBorder="1" applyAlignment="1" applyProtection="1">
      <alignment horizontal="left" vertical="center" shrinkToFit="1"/>
      <protection hidden="1"/>
    </xf>
    <xf numFmtId="0" fontId="10" fillId="7" borderId="13" xfId="0" applyFont="1" applyFill="1" applyBorder="1" applyAlignment="1" applyProtection="1">
      <alignment horizontal="center" vertical="center"/>
      <protection hidden="1"/>
    </xf>
    <xf numFmtId="0" fontId="10" fillId="7" borderId="11" xfId="0" applyFont="1" applyFill="1" applyBorder="1" applyAlignment="1" applyProtection="1">
      <alignment horizontal="center" vertical="center"/>
      <protection hidden="1"/>
    </xf>
    <xf numFmtId="0" fontId="10" fillId="7" borderId="12" xfId="0" applyFont="1" applyFill="1" applyBorder="1" applyAlignment="1" applyProtection="1">
      <alignment horizontal="center" vertical="center"/>
      <protection hidden="1"/>
    </xf>
    <xf numFmtId="0" fontId="11" fillId="13" borderId="14" xfId="0" applyFont="1" applyFill="1" applyBorder="1" applyAlignment="1" applyProtection="1">
      <alignment horizontal="left" vertical="center" shrinkToFit="1"/>
      <protection hidden="1"/>
    </xf>
    <xf numFmtId="0" fontId="39" fillId="14" borderId="14" xfId="0" applyFont="1" applyFill="1" applyBorder="1" applyAlignment="1" applyProtection="1">
      <alignment horizontal="left" vertical="center"/>
      <protection hidden="1"/>
    </xf>
    <xf numFmtId="0" fontId="39" fillId="14" borderId="13" xfId="0" applyFont="1" applyFill="1" applyBorder="1" applyAlignment="1" applyProtection="1">
      <alignment horizontal="left" vertical="center"/>
      <protection hidden="1"/>
    </xf>
    <xf numFmtId="0" fontId="39" fillId="14" borderId="11" xfId="0" applyFont="1" applyFill="1" applyBorder="1" applyAlignment="1" applyProtection="1">
      <alignment horizontal="left" vertical="center"/>
      <protection hidden="1"/>
    </xf>
    <xf numFmtId="0" fontId="39" fillId="14" borderId="12" xfId="0" applyFont="1" applyFill="1" applyBorder="1" applyAlignment="1" applyProtection="1">
      <alignment horizontal="left" vertical="center"/>
      <protection hidden="1"/>
    </xf>
    <xf numFmtId="0" fontId="39" fillId="14" borderId="13" xfId="0" applyFont="1" applyFill="1" applyBorder="1" applyAlignment="1" applyProtection="1">
      <alignment horizontal="center" vertical="center"/>
      <protection hidden="1"/>
    </xf>
    <xf numFmtId="0" fontId="39" fillId="14" borderId="12" xfId="0" applyFont="1" applyFill="1" applyBorder="1" applyAlignment="1" applyProtection="1">
      <alignment horizontal="center" vertical="center"/>
      <protection hidden="1"/>
    </xf>
    <xf numFmtId="0" fontId="11" fillId="14" borderId="80" xfId="0" applyFont="1" applyFill="1" applyBorder="1" applyAlignment="1" applyProtection="1">
      <alignment horizontal="center" vertical="center" wrapText="1"/>
      <protection hidden="1"/>
    </xf>
    <xf numFmtId="0" fontId="11" fillId="14" borderId="83" xfId="0" applyFont="1" applyFill="1" applyBorder="1" applyAlignment="1" applyProtection="1">
      <alignment horizontal="center" vertical="center" wrapText="1"/>
      <protection hidden="1"/>
    </xf>
    <xf numFmtId="0" fontId="11" fillId="14" borderId="81" xfId="0" applyFont="1" applyFill="1" applyBorder="1" applyAlignment="1" applyProtection="1">
      <alignment horizontal="center" vertical="center" wrapText="1"/>
      <protection hidden="1"/>
    </xf>
    <xf numFmtId="0" fontId="20" fillId="0" borderId="94" xfId="0" applyFont="1" applyBorder="1" applyAlignment="1" applyProtection="1">
      <alignment horizontal="center" vertical="top" wrapText="1"/>
      <protection hidden="1"/>
    </xf>
    <xf numFmtId="0" fontId="20" fillId="0" borderId="82" xfId="0" applyFont="1" applyBorder="1" applyAlignment="1" applyProtection="1">
      <alignment horizontal="center" vertical="top" wrapText="1"/>
      <protection hidden="1"/>
    </xf>
    <xf numFmtId="0" fontId="10" fillId="0" borderId="2" xfId="0" applyFont="1" applyBorder="1" applyAlignment="1" applyProtection="1">
      <alignment horizontal="center" vertical="center" wrapText="1" shrinkToFit="1"/>
      <protection hidden="1"/>
    </xf>
    <xf numFmtId="0" fontId="10" fillId="0" borderId="52" xfId="0" applyFont="1" applyBorder="1" applyAlignment="1" applyProtection="1">
      <alignment horizontal="center" vertical="center" wrapText="1" shrinkToFit="1"/>
      <protection hidden="1"/>
    </xf>
    <xf numFmtId="0" fontId="10" fillId="0" borderId="0" xfId="0" applyFont="1" applyAlignment="1" applyProtection="1">
      <alignment horizontal="left" wrapText="1"/>
      <protection hidden="1"/>
    </xf>
    <xf numFmtId="0" fontId="28" fillId="0" borderId="26" xfId="0" applyFont="1" applyBorder="1" applyAlignment="1" applyProtection="1">
      <alignment horizontal="right" vertical="center" shrinkToFit="1"/>
      <protection hidden="1"/>
    </xf>
    <xf numFmtId="0" fontId="16" fillId="0" borderId="26" xfId="0" applyFont="1" applyBorder="1" applyAlignment="1" applyProtection="1">
      <alignment horizontal="right" vertical="center" shrinkToFit="1"/>
      <protection hidden="1"/>
    </xf>
    <xf numFmtId="0" fontId="28" fillId="0" borderId="1" xfId="0" applyFont="1" applyBorder="1" applyAlignment="1" applyProtection="1">
      <alignment horizontal="center" vertical="center"/>
      <protection hidden="1"/>
    </xf>
    <xf numFmtId="0" fontId="28" fillId="0" borderId="2" xfId="0" applyFont="1" applyBorder="1" applyAlignment="1" applyProtection="1">
      <alignment horizontal="center" vertical="center"/>
      <protection hidden="1"/>
    </xf>
    <xf numFmtId="178" fontId="16" fillId="0" borderId="92" xfId="0" applyNumberFormat="1" applyFont="1" applyBorder="1" applyAlignment="1" applyProtection="1">
      <alignment horizontal="center" vertical="center"/>
      <protection locked="0" hidden="1"/>
    </xf>
    <xf numFmtId="178" fontId="16" fillId="0" borderId="77" xfId="0" applyNumberFormat="1" applyFont="1" applyBorder="1" applyAlignment="1" applyProtection="1">
      <alignment horizontal="center" vertical="center"/>
      <protection locked="0" hidden="1"/>
    </xf>
    <xf numFmtId="178" fontId="16" fillId="0" borderId="91" xfId="0" applyNumberFormat="1" applyFont="1" applyBorder="1" applyAlignment="1" applyProtection="1">
      <alignment horizontal="center" vertical="center"/>
      <protection locked="0" hidden="1"/>
    </xf>
    <xf numFmtId="0" fontId="21" fillId="0" borderId="79" xfId="0" applyFont="1" applyBorder="1" applyAlignment="1" applyProtection="1">
      <alignment horizontal="center" vertical="center"/>
      <protection hidden="1"/>
    </xf>
    <xf numFmtId="0" fontId="21" fillId="0" borderId="85" xfId="0" applyFont="1" applyBorder="1" applyAlignment="1" applyProtection="1">
      <alignment horizontal="center" vertical="center"/>
      <protection hidden="1"/>
    </xf>
    <xf numFmtId="0" fontId="21" fillId="0" borderId="21" xfId="0" applyFont="1" applyBorder="1" applyAlignment="1" applyProtection="1">
      <alignment horizontal="center" vertical="center"/>
      <protection hidden="1"/>
    </xf>
    <xf numFmtId="0" fontId="21" fillId="0" borderId="78" xfId="0" applyFont="1" applyBorder="1" applyAlignment="1" applyProtection="1">
      <alignment horizontal="center" vertical="center"/>
      <protection hidden="1"/>
    </xf>
    <xf numFmtId="0" fontId="21" fillId="0" borderId="31" xfId="0" applyFont="1" applyBorder="1" applyAlignment="1" applyProtection="1">
      <alignment horizontal="center" vertical="center"/>
      <protection hidden="1"/>
    </xf>
    <xf numFmtId="0" fontId="21" fillId="0" borderId="88" xfId="0" applyFont="1" applyBorder="1" applyAlignment="1" applyProtection="1">
      <alignment horizontal="center" vertical="center"/>
      <protection hidden="1"/>
    </xf>
    <xf numFmtId="0" fontId="39" fillId="14" borderId="11" xfId="0" applyFont="1" applyFill="1" applyBorder="1" applyAlignment="1" applyProtection="1">
      <alignment horizontal="center" vertical="center"/>
      <protection hidden="1"/>
    </xf>
    <xf numFmtId="0" fontId="39" fillId="14" borderId="14" xfId="0" applyFont="1" applyFill="1" applyBorder="1" applyAlignment="1" applyProtection="1">
      <alignment horizontal="center" vertical="center"/>
      <protection hidden="1"/>
    </xf>
    <xf numFmtId="0" fontId="28" fillId="0" borderId="11" xfId="0" applyFont="1" applyBorder="1" applyAlignment="1" applyProtection="1">
      <alignment horizontal="right" vertical="center" shrinkToFit="1"/>
      <protection hidden="1"/>
    </xf>
    <xf numFmtId="0" fontId="9" fillId="0" borderId="0" xfId="0" applyFont="1" applyAlignment="1" applyProtection="1">
      <alignment horizontal="left" vertical="center" shrinkToFit="1"/>
      <protection hidden="1"/>
    </xf>
    <xf numFmtId="0" fontId="9" fillId="0" borderId="0" xfId="0" applyFont="1" applyAlignment="1" applyProtection="1">
      <alignment horizontal="center" vertical="center"/>
      <protection hidden="1"/>
    </xf>
    <xf numFmtId="38" fontId="36" fillId="0" borderId="0" xfId="1" applyFont="1" applyFill="1" applyBorder="1" applyAlignment="1" applyProtection="1">
      <alignment horizontal="center" vertical="center"/>
      <protection hidden="1"/>
    </xf>
    <xf numFmtId="178" fontId="16" fillId="0" borderId="76" xfId="0" applyNumberFormat="1" applyFont="1" applyBorder="1" applyAlignment="1" applyProtection="1">
      <alignment horizontal="center" vertical="center"/>
      <protection locked="0" hidden="1"/>
    </xf>
    <xf numFmtId="178" fontId="16" fillId="0" borderId="69" xfId="0" applyNumberFormat="1" applyFont="1" applyBorder="1" applyAlignment="1" applyProtection="1">
      <alignment horizontal="center" vertical="center"/>
      <protection locked="0" hidden="1"/>
    </xf>
    <xf numFmtId="178" fontId="16" fillId="0" borderId="96" xfId="0" applyNumberFormat="1" applyFont="1" applyBorder="1" applyAlignment="1" applyProtection="1">
      <alignment horizontal="center" vertical="center"/>
      <protection locked="0" hidden="1"/>
    </xf>
    <xf numFmtId="178" fontId="16" fillId="0" borderId="71" xfId="0" applyNumberFormat="1" applyFont="1" applyBorder="1" applyAlignment="1" applyProtection="1">
      <alignment horizontal="center" vertical="center"/>
      <protection locked="0" hidden="1"/>
    </xf>
    <xf numFmtId="178" fontId="16" fillId="0" borderId="66" xfId="0" applyNumberFormat="1" applyFont="1" applyBorder="1" applyAlignment="1" applyProtection="1">
      <alignment horizontal="center" vertical="center"/>
      <protection locked="0" hidden="1"/>
    </xf>
    <xf numFmtId="178" fontId="16" fillId="0" borderId="68" xfId="0" applyNumberFormat="1" applyFont="1" applyBorder="1" applyAlignment="1" applyProtection="1">
      <alignment horizontal="center" vertical="center"/>
      <protection locked="0" hidden="1"/>
    </xf>
    <xf numFmtId="178" fontId="16" fillId="0" borderId="20" xfId="0" applyNumberFormat="1" applyFont="1" applyBorder="1" applyAlignment="1" applyProtection="1">
      <alignment horizontal="center" vertical="center"/>
      <protection locked="0" hidden="1"/>
    </xf>
    <xf numFmtId="178" fontId="16" fillId="0" borderId="29" xfId="0" applyNumberFormat="1" applyFont="1" applyBorder="1" applyAlignment="1" applyProtection="1">
      <alignment horizontal="center" vertical="center"/>
      <protection locked="0" hidden="1"/>
    </xf>
    <xf numFmtId="0" fontId="21" fillId="0" borderId="16" xfId="0" applyFont="1" applyBorder="1" applyAlignment="1" applyProtection="1">
      <alignment horizontal="center" vertical="center"/>
      <protection hidden="1"/>
    </xf>
    <xf numFmtId="0" fontId="21" fillId="0" borderId="100" xfId="0" applyFont="1" applyBorder="1" applyAlignment="1" applyProtection="1">
      <alignment horizontal="center" vertical="center"/>
      <protection hidden="1"/>
    </xf>
    <xf numFmtId="0" fontId="21" fillId="0" borderId="30" xfId="0" applyFont="1" applyBorder="1" applyAlignment="1" applyProtection="1">
      <alignment horizontal="center" vertical="center"/>
      <protection hidden="1"/>
    </xf>
    <xf numFmtId="0" fontId="21" fillId="0" borderId="101" xfId="0" applyFont="1" applyBorder="1" applyAlignment="1" applyProtection="1">
      <alignment horizontal="center" vertical="center"/>
      <protection hidden="1"/>
    </xf>
    <xf numFmtId="0" fontId="14" fillId="2" borderId="1" xfId="2" applyFont="1" applyFill="1" applyBorder="1" applyAlignment="1" applyProtection="1">
      <alignment horizontal="center" vertical="center"/>
      <protection hidden="1"/>
    </xf>
    <xf numFmtId="0" fontId="14" fillId="2" borderId="2" xfId="2" applyFont="1" applyFill="1" applyBorder="1" applyAlignment="1" applyProtection="1">
      <alignment horizontal="center" vertical="center"/>
      <protection hidden="1"/>
    </xf>
    <xf numFmtId="0" fontId="14" fillId="2" borderId="3" xfId="2" applyFont="1" applyFill="1" applyBorder="1" applyAlignment="1" applyProtection="1">
      <alignment horizontal="center" vertical="center"/>
      <protection hidden="1"/>
    </xf>
    <xf numFmtId="0" fontId="20" fillId="0" borderId="2" xfId="0" applyFont="1" applyBorder="1" applyAlignment="1" applyProtection="1">
      <alignment horizontal="center" vertical="center" wrapText="1"/>
      <protection hidden="1"/>
    </xf>
    <xf numFmtId="0" fontId="20" fillId="0" borderId="52" xfId="0" applyFont="1" applyBorder="1" applyAlignment="1" applyProtection="1">
      <alignment horizontal="center" vertical="center" wrapText="1"/>
      <protection hidden="1"/>
    </xf>
    <xf numFmtId="183" fontId="25" fillId="0" borderId="91" xfId="0" applyNumberFormat="1" applyFont="1" applyBorder="1" applyAlignment="1" applyProtection="1">
      <alignment horizontal="center" vertical="center"/>
      <protection locked="0" hidden="1"/>
    </xf>
    <xf numFmtId="183" fontId="25" fillId="0" borderId="32" xfId="0" applyNumberFormat="1" applyFont="1" applyBorder="1" applyAlignment="1" applyProtection="1">
      <alignment horizontal="center" vertical="center"/>
      <protection locked="0" hidden="1"/>
    </xf>
    <xf numFmtId="0" fontId="21" fillId="0" borderId="50" xfId="0" applyFont="1" applyBorder="1" applyAlignment="1" applyProtection="1">
      <alignment horizontal="center" vertical="center"/>
      <protection hidden="1"/>
    </xf>
    <xf numFmtId="0" fontId="21" fillId="0" borderId="2" xfId="0" applyFont="1" applyBorder="1" applyAlignment="1" applyProtection="1">
      <alignment horizontal="center" vertical="center"/>
      <protection hidden="1"/>
    </xf>
    <xf numFmtId="0" fontId="21" fillId="0" borderId="3" xfId="0" applyFont="1" applyBorder="1" applyAlignment="1" applyProtection="1">
      <alignment horizontal="center" vertical="center"/>
      <protection hidden="1"/>
    </xf>
    <xf numFmtId="0" fontId="10" fillId="0" borderId="0" xfId="0" applyFont="1" applyAlignment="1" applyProtection="1">
      <alignment horizontal="left" vertical="top" wrapText="1"/>
      <protection hidden="1"/>
    </xf>
    <xf numFmtId="181" fontId="42" fillId="0" borderId="26" xfId="0" applyNumberFormat="1" applyFont="1" applyBorder="1" applyAlignment="1" applyProtection="1">
      <alignment horizontal="right" vertical="center"/>
      <protection hidden="1"/>
    </xf>
    <xf numFmtId="0" fontId="15" fillId="0" borderId="47" xfId="0" applyFont="1" applyBorder="1" applyAlignment="1" applyProtection="1">
      <alignment horizontal="left" vertical="center"/>
      <protection hidden="1"/>
    </xf>
    <xf numFmtId="0" fontId="15" fillId="0" borderId="48" xfId="0" applyFont="1" applyBorder="1" applyAlignment="1" applyProtection="1">
      <alignment horizontal="left" vertical="center"/>
      <protection hidden="1"/>
    </xf>
    <xf numFmtId="181" fontId="15" fillId="0" borderId="48" xfId="1" applyNumberFormat="1" applyFont="1" applyBorder="1" applyAlignment="1" applyProtection="1">
      <alignment horizontal="center" vertical="center" shrinkToFit="1"/>
      <protection hidden="1"/>
    </xf>
    <xf numFmtId="181" fontId="15" fillId="0" borderId="46" xfId="1" applyNumberFormat="1" applyFont="1" applyBorder="1" applyAlignment="1" applyProtection="1">
      <alignment horizontal="center" vertical="center" shrinkToFit="1"/>
      <protection hidden="1"/>
    </xf>
    <xf numFmtId="38" fontId="15" fillId="0" borderId="48" xfId="1" applyFont="1" applyBorder="1" applyAlignment="1" applyProtection="1">
      <alignment horizontal="center" vertical="center" shrinkToFit="1"/>
      <protection locked="0" hidden="1"/>
    </xf>
    <xf numFmtId="38" fontId="15" fillId="0" borderId="46" xfId="1" applyFont="1" applyBorder="1" applyAlignment="1" applyProtection="1">
      <alignment horizontal="center" vertical="center" shrinkToFit="1"/>
      <protection locked="0" hidden="1"/>
    </xf>
    <xf numFmtId="0" fontId="2" fillId="0" borderId="46"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hidden="1"/>
    </xf>
    <xf numFmtId="0" fontId="16" fillId="0" borderId="11" xfId="0" applyFont="1" applyBorder="1" applyAlignment="1" applyProtection="1">
      <alignment horizontal="center" vertical="center"/>
      <protection locked="0" hidden="1"/>
    </xf>
    <xf numFmtId="0" fontId="16" fillId="0" borderId="12" xfId="0" applyFont="1" applyBorder="1" applyAlignment="1" applyProtection="1">
      <alignment horizontal="center" vertical="center"/>
      <protection locked="0" hidden="1"/>
    </xf>
    <xf numFmtId="0" fontId="15" fillId="0" borderId="13" xfId="0" applyFont="1" applyBorder="1" applyAlignment="1" applyProtection="1">
      <alignment horizontal="left" vertical="center" wrapText="1"/>
      <protection hidden="1"/>
    </xf>
    <xf numFmtId="0" fontId="15" fillId="0" borderId="11" xfId="0" applyFont="1" applyBorder="1" applyAlignment="1" applyProtection="1">
      <alignment horizontal="left" vertical="center" wrapText="1"/>
      <protection hidden="1"/>
    </xf>
    <xf numFmtId="38" fontId="15" fillId="0" borderId="14" xfId="1"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15" fillId="0" borderId="11"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16" fillId="0" borderId="46" xfId="0" applyFont="1" applyBorder="1" applyAlignment="1" applyProtection="1">
      <alignment horizontal="center" vertical="center"/>
      <protection locked="0" hidden="1"/>
    </xf>
    <xf numFmtId="0" fontId="10" fillId="0" borderId="13" xfId="0" applyFont="1" applyBorder="1" applyAlignment="1" applyProtection="1">
      <alignment horizontal="left" vertical="center"/>
      <protection hidden="1"/>
    </xf>
    <xf numFmtId="0" fontId="10" fillId="0" borderId="11" xfId="0" applyFont="1" applyBorder="1" applyAlignment="1" applyProtection="1">
      <alignment horizontal="left" vertical="center"/>
      <protection hidden="1"/>
    </xf>
    <xf numFmtId="0" fontId="10" fillId="0" borderId="12" xfId="0" applyFont="1" applyBorder="1" applyAlignment="1" applyProtection="1">
      <alignment horizontal="left" vertical="center"/>
      <protection hidden="1"/>
    </xf>
    <xf numFmtId="0" fontId="2" fillId="0" borderId="11"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177" fontId="10" fillId="0" borderId="19" xfId="0" applyNumberFormat="1" applyFont="1" applyBorder="1" applyAlignment="1" applyProtection="1">
      <alignment horizontal="center" vertical="center"/>
      <protection hidden="1"/>
    </xf>
    <xf numFmtId="177" fontId="10" fillId="0" borderId="18" xfId="0" applyNumberFormat="1"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179" fontId="18" fillId="0" borderId="13" xfId="0" applyNumberFormat="1" applyFont="1" applyBorder="1" applyAlignment="1" applyProtection="1">
      <alignment horizontal="center" vertical="center"/>
      <protection locked="0"/>
    </xf>
    <xf numFmtId="179" fontId="18" fillId="0" borderId="11" xfId="0" applyNumberFormat="1" applyFont="1" applyBorder="1" applyAlignment="1" applyProtection="1">
      <alignment horizontal="center" vertical="center"/>
      <protection locked="0"/>
    </xf>
    <xf numFmtId="0" fontId="10" fillId="12" borderId="19" xfId="0" applyFont="1" applyFill="1" applyBorder="1" applyAlignment="1" applyProtection="1">
      <alignment horizontal="center" vertical="center"/>
      <protection hidden="1"/>
    </xf>
    <xf numFmtId="0" fontId="10" fillId="12" borderId="18" xfId="0" applyFont="1" applyFill="1" applyBorder="1" applyAlignment="1" applyProtection="1">
      <alignment horizontal="center" vertical="center"/>
      <protection hidden="1"/>
    </xf>
    <xf numFmtId="0" fontId="10" fillId="12" borderId="28" xfId="0" applyFont="1" applyFill="1" applyBorder="1" applyAlignment="1" applyProtection="1">
      <alignment horizontal="center" vertical="center"/>
      <protection hidden="1"/>
    </xf>
    <xf numFmtId="0" fontId="10" fillId="12" borderId="27" xfId="0" applyFont="1" applyFill="1" applyBorder="1" applyAlignment="1" applyProtection="1">
      <alignment horizontal="center" vertical="center"/>
      <protection hidden="1"/>
    </xf>
    <xf numFmtId="0" fontId="2" fillId="6" borderId="13" xfId="0" applyFont="1" applyFill="1" applyBorder="1" applyAlignment="1" applyProtection="1">
      <alignment horizontal="center" vertical="center"/>
      <protection hidden="1"/>
    </xf>
    <xf numFmtId="0" fontId="2" fillId="6" borderId="11" xfId="0" applyFont="1" applyFill="1" applyBorder="1" applyAlignment="1" applyProtection="1">
      <alignment horizontal="center" vertical="center"/>
      <protection hidden="1"/>
    </xf>
    <xf numFmtId="0" fontId="2" fillId="7" borderId="14" xfId="0" applyFont="1" applyFill="1" applyBorder="1" applyAlignment="1" applyProtection="1">
      <alignment horizontal="center" vertical="center"/>
      <protection hidden="1"/>
    </xf>
    <xf numFmtId="0" fontId="10" fillId="12" borderId="17" xfId="0" applyFont="1" applyFill="1" applyBorder="1" applyAlignment="1" applyProtection="1">
      <alignment horizontal="center" vertical="center"/>
      <protection hidden="1"/>
    </xf>
    <xf numFmtId="0" fontId="10" fillId="12" borderId="26" xfId="0" applyFont="1" applyFill="1" applyBorder="1" applyAlignment="1" applyProtection="1">
      <alignment horizontal="center" vertical="center"/>
      <protection hidden="1"/>
    </xf>
    <xf numFmtId="0" fontId="10" fillId="0" borderId="59" xfId="0" applyFont="1" applyBorder="1" applyAlignment="1" applyProtection="1">
      <alignment horizontal="center" vertical="center"/>
      <protection hidden="1"/>
    </xf>
    <xf numFmtId="0" fontId="2" fillId="0" borderId="46"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wrapText="1"/>
      <protection hidden="1"/>
    </xf>
    <xf numFmtId="180" fontId="18" fillId="0" borderId="13" xfId="0" applyNumberFormat="1" applyFont="1" applyBorder="1" applyAlignment="1" applyProtection="1">
      <alignment horizontal="center" vertical="center"/>
      <protection locked="0" hidden="1"/>
    </xf>
    <xf numFmtId="180" fontId="18" fillId="0" borderId="11" xfId="0" applyNumberFormat="1" applyFont="1" applyBorder="1" applyAlignment="1" applyProtection="1">
      <alignment horizontal="center" vertical="center"/>
      <protection locked="0" hidden="1"/>
    </xf>
    <xf numFmtId="0" fontId="10" fillId="0" borderId="0" xfId="0" applyFont="1" applyAlignment="1" applyProtection="1">
      <alignment horizontal="center" vertical="center" wrapText="1"/>
      <protection hidden="1"/>
    </xf>
    <xf numFmtId="177" fontId="18" fillId="0" borderId="13" xfId="0" applyNumberFormat="1" applyFont="1" applyBorder="1" applyAlignment="1" applyProtection="1">
      <alignment horizontal="right" vertical="center"/>
      <protection hidden="1"/>
    </xf>
    <xf numFmtId="177" fontId="18" fillId="0" borderId="11" xfId="0" applyNumberFormat="1" applyFont="1" applyBorder="1" applyAlignment="1" applyProtection="1">
      <alignment horizontal="right" vertical="center"/>
      <protection hidden="1"/>
    </xf>
    <xf numFmtId="177" fontId="18" fillId="0" borderId="50" xfId="0" applyNumberFormat="1" applyFont="1" applyBorder="1" applyAlignment="1" applyProtection="1">
      <alignment horizontal="center" vertical="center"/>
      <protection hidden="1"/>
    </xf>
    <xf numFmtId="0" fontId="18" fillId="0" borderId="2" xfId="0" applyFont="1" applyBorder="1" applyAlignment="1" applyProtection="1">
      <alignment horizontal="center" vertical="center"/>
      <protection hidden="1"/>
    </xf>
    <xf numFmtId="177" fontId="10" fillId="0" borderId="0" xfId="0" applyNumberFormat="1" applyFont="1" applyAlignment="1" applyProtection="1">
      <alignment horizontal="center" vertical="center" wrapText="1"/>
      <protection hidden="1"/>
    </xf>
    <xf numFmtId="177" fontId="42" fillId="0" borderId="26" xfId="0" applyNumberFormat="1" applyFont="1" applyBorder="1" applyAlignment="1" applyProtection="1">
      <alignment horizontal="center" vertical="center"/>
      <protection hidden="1"/>
    </xf>
    <xf numFmtId="0" fontId="15" fillId="2" borderId="0" xfId="2" applyFont="1" applyFill="1" applyAlignment="1" applyProtection="1">
      <alignment horizontal="left" vertical="center"/>
      <protection hidden="1"/>
    </xf>
    <xf numFmtId="0" fontId="25" fillId="0" borderId="1" xfId="0" applyFont="1" applyBorder="1" applyAlignment="1" applyProtection="1">
      <alignment horizontal="center" vertical="center"/>
      <protection hidden="1"/>
    </xf>
    <xf numFmtId="0" fontId="25" fillId="0" borderId="2"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2" fillId="0" borderId="0" xfId="0" applyFont="1" applyAlignment="1" applyProtection="1">
      <alignment horizontal="left" vertical="center" wrapText="1"/>
      <protection hidden="1"/>
    </xf>
    <xf numFmtId="0" fontId="2" fillId="0" borderId="13" xfId="0" applyFont="1" applyBorder="1" applyAlignment="1" applyProtection="1">
      <alignment horizontal="center" vertical="center"/>
      <protection locked="0" hidden="1"/>
    </xf>
    <xf numFmtId="0" fontId="2" fillId="0" borderId="11" xfId="0" applyFont="1" applyBorder="1" applyAlignment="1" applyProtection="1">
      <alignment horizontal="center" vertical="center"/>
      <protection locked="0" hidden="1"/>
    </xf>
    <xf numFmtId="0" fontId="2" fillId="0" borderId="49" xfId="0" applyFont="1" applyBorder="1" applyAlignment="1" applyProtection="1">
      <alignment horizontal="center" vertical="center" wrapText="1"/>
      <protection locked="0" hidden="1"/>
    </xf>
    <xf numFmtId="0" fontId="2" fillId="0" borderId="11" xfId="0" applyFont="1" applyBorder="1" applyAlignment="1" applyProtection="1">
      <alignment horizontal="center" vertical="center" wrapText="1"/>
      <protection locked="0" hidden="1"/>
    </xf>
    <xf numFmtId="0" fontId="2" fillId="0" borderId="11" xfId="0" applyFont="1" applyBorder="1" applyAlignment="1" applyProtection="1">
      <alignment horizontal="center" vertical="center" wrapText="1"/>
      <protection hidden="1"/>
    </xf>
    <xf numFmtId="0" fontId="2" fillId="0" borderId="12" xfId="0" applyFont="1" applyBorder="1" applyAlignment="1" applyProtection="1">
      <alignment horizontal="center" vertical="center" wrapText="1"/>
      <protection hidden="1"/>
    </xf>
    <xf numFmtId="0" fontId="2" fillId="0" borderId="46" xfId="0" applyFont="1" applyBorder="1" applyAlignment="1" applyProtection="1">
      <alignment horizontal="center" vertical="center"/>
      <protection hidden="1"/>
    </xf>
    <xf numFmtId="0" fontId="15" fillId="0" borderId="13" xfId="0" applyFont="1" applyBorder="1" applyAlignment="1" applyProtection="1">
      <alignment horizontal="center" vertical="center" wrapText="1"/>
      <protection hidden="1"/>
    </xf>
    <xf numFmtId="0" fontId="15" fillId="0" borderId="11" xfId="0" applyFont="1" applyBorder="1" applyAlignment="1" applyProtection="1">
      <alignment horizontal="center" vertical="center" wrapText="1"/>
      <protection hidden="1"/>
    </xf>
    <xf numFmtId="0" fontId="15" fillId="0" borderId="12" xfId="0" applyFont="1" applyBorder="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0" fontId="15" fillId="0" borderId="13"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5" fillId="0" borderId="19" xfId="0" applyFont="1" applyBorder="1" applyAlignment="1">
      <alignment horizontal="left" vertical="top" wrapText="1"/>
    </xf>
    <xf numFmtId="0" fontId="15" fillId="0" borderId="17" xfId="0" applyFont="1" applyBorder="1" applyAlignment="1">
      <alignment horizontal="left" vertical="top" wrapText="1"/>
    </xf>
    <xf numFmtId="0" fontId="15" fillId="0" borderId="18" xfId="0" applyFont="1" applyBorder="1" applyAlignment="1">
      <alignment horizontal="left" vertical="top" wrapText="1"/>
    </xf>
    <xf numFmtId="0" fontId="15" fillId="0" borderId="28" xfId="0" applyFont="1" applyBorder="1" applyAlignment="1">
      <alignment horizontal="left" vertical="top" wrapText="1"/>
    </xf>
    <xf numFmtId="0" fontId="15" fillId="0" borderId="26" xfId="0" applyFont="1" applyBorder="1" applyAlignment="1">
      <alignment horizontal="left" vertical="top" wrapText="1"/>
    </xf>
    <xf numFmtId="0" fontId="15" fillId="0" borderId="27" xfId="0" applyFont="1" applyBorder="1" applyAlignment="1">
      <alignment horizontal="left" vertical="top" wrapText="1"/>
    </xf>
    <xf numFmtId="49" fontId="34" fillId="10" borderId="13" xfId="0" applyNumberFormat="1" applyFont="1" applyFill="1" applyBorder="1" applyAlignment="1" applyProtection="1">
      <alignment horizontal="center" vertical="center"/>
      <protection hidden="1"/>
    </xf>
    <xf numFmtId="49" fontId="34" fillId="10" borderId="12" xfId="0" applyNumberFormat="1" applyFont="1" applyFill="1" applyBorder="1" applyAlignment="1" applyProtection="1">
      <alignment horizontal="center" vertical="center"/>
      <protection hidden="1"/>
    </xf>
    <xf numFmtId="0" fontId="2" fillId="9" borderId="28" xfId="4" applyFont="1" applyFill="1" applyBorder="1" applyAlignment="1">
      <alignment horizontal="center" vertical="center" wrapText="1"/>
    </xf>
    <xf numFmtId="0" fontId="2" fillId="9" borderId="26" xfId="4" applyFont="1" applyFill="1" applyBorder="1" applyAlignment="1">
      <alignment horizontal="center" vertical="center" wrapText="1"/>
    </xf>
    <xf numFmtId="0" fontId="2" fillId="9" borderId="27" xfId="4" applyFont="1" applyFill="1" applyBorder="1" applyAlignment="1">
      <alignment horizontal="center" vertical="center" wrapText="1"/>
    </xf>
    <xf numFmtId="0" fontId="10" fillId="9" borderId="13" xfId="4" applyFont="1" applyFill="1" applyBorder="1" applyAlignment="1">
      <alignment horizontal="center" vertical="center" wrapText="1"/>
    </xf>
    <xf numFmtId="0" fontId="10" fillId="9" borderId="11" xfId="4" applyFont="1" applyFill="1" applyBorder="1" applyAlignment="1">
      <alignment horizontal="center" vertical="center" wrapText="1"/>
    </xf>
    <xf numFmtId="0" fontId="14" fillId="0" borderId="19" xfId="4" applyFont="1" applyBorder="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25" fillId="9" borderId="14" xfId="4" applyFont="1" applyFill="1" applyBorder="1" applyAlignment="1">
      <alignment horizontal="center" vertical="center" shrinkToFit="1"/>
    </xf>
    <xf numFmtId="0" fontId="14" fillId="9" borderId="19" xfId="4" applyFont="1" applyFill="1" applyBorder="1" applyAlignment="1">
      <alignment horizontal="center" vertical="center" wrapText="1"/>
    </xf>
    <xf numFmtId="0" fontId="14" fillId="9" borderId="17" xfId="4" applyFont="1" applyFill="1" applyBorder="1" applyAlignment="1">
      <alignment horizontal="center" vertical="center" wrapText="1"/>
    </xf>
    <xf numFmtId="0" fontId="14" fillId="9" borderId="28" xfId="4" applyFont="1" applyFill="1" applyBorder="1" applyAlignment="1">
      <alignment horizontal="center" vertical="center" wrapText="1"/>
    </xf>
    <xf numFmtId="0" fontId="14" fillId="9" borderId="26" xfId="4" applyFont="1" applyFill="1" applyBorder="1" applyAlignment="1">
      <alignment horizontal="center" vertical="center" wrapText="1"/>
    </xf>
    <xf numFmtId="0" fontId="2" fillId="9" borderId="19" xfId="4" applyFont="1" applyFill="1" applyBorder="1" applyAlignment="1">
      <alignment horizontal="left" vertical="center" wrapText="1"/>
    </xf>
    <xf numFmtId="0" fontId="2" fillId="9" borderId="17" xfId="4" applyFont="1" applyFill="1" applyBorder="1" applyAlignment="1">
      <alignment horizontal="left" vertical="center" wrapText="1"/>
    </xf>
    <xf numFmtId="0" fontId="2" fillId="9" borderId="18" xfId="4" applyFont="1" applyFill="1" applyBorder="1" applyAlignment="1">
      <alignment horizontal="left" vertical="center" wrapText="1"/>
    </xf>
    <xf numFmtId="0" fontId="15" fillId="0" borderId="0" xfId="0" applyFont="1" applyAlignment="1">
      <alignment horizontal="right" vertical="center"/>
    </xf>
    <xf numFmtId="0" fontId="15" fillId="0" borderId="0" xfId="0" applyFont="1" applyAlignment="1">
      <alignment horizontal="right" vertical="top"/>
    </xf>
    <xf numFmtId="0" fontId="2" fillId="2" borderId="0" xfId="0" applyFont="1" applyFill="1" applyAlignment="1">
      <alignment horizontal="center" vertical="center"/>
    </xf>
    <xf numFmtId="0" fontId="10" fillId="9" borderId="14" xfId="4" applyFont="1" applyFill="1" applyBorder="1" applyAlignment="1">
      <alignment horizontal="center" vertical="center" wrapText="1"/>
    </xf>
    <xf numFmtId="0" fontId="14" fillId="0" borderId="14" xfId="4" applyFont="1" applyBorder="1" applyAlignment="1">
      <alignment horizontal="center" vertical="center" wrapText="1"/>
    </xf>
    <xf numFmtId="0" fontId="25" fillId="9" borderId="13" xfId="4" applyFont="1" applyFill="1" applyBorder="1" applyAlignment="1">
      <alignment horizontal="center" vertical="center" shrinkToFit="1"/>
    </xf>
    <xf numFmtId="0" fontId="25" fillId="9" borderId="11" xfId="4" applyFont="1" applyFill="1" applyBorder="1" applyAlignment="1">
      <alignment horizontal="center" vertical="center" shrinkToFit="1"/>
    </xf>
    <xf numFmtId="0" fontId="25" fillId="9" borderId="12" xfId="4" applyFont="1" applyFill="1" applyBorder="1" applyAlignment="1">
      <alignment horizontal="center" vertical="center" shrinkToFit="1"/>
    </xf>
    <xf numFmtId="0" fontId="2" fillId="9" borderId="28" xfId="4" applyFont="1" applyFill="1" applyBorder="1" applyAlignment="1">
      <alignment horizontal="left" vertical="center" wrapText="1"/>
    </xf>
    <xf numFmtId="0" fontId="2" fillId="9" borderId="26" xfId="4" applyFont="1" applyFill="1" applyBorder="1" applyAlignment="1">
      <alignment horizontal="left" vertical="center" wrapText="1"/>
    </xf>
    <xf numFmtId="0" fontId="2" fillId="9" borderId="27" xfId="4" applyFont="1" applyFill="1" applyBorder="1" applyAlignment="1">
      <alignment horizontal="left" vertical="center" wrapText="1"/>
    </xf>
    <xf numFmtId="0" fontId="2" fillId="9" borderId="0" xfId="4" applyFont="1" applyFill="1">
      <alignment vertical="center"/>
    </xf>
    <xf numFmtId="0" fontId="11" fillId="9" borderId="14" xfId="4" applyFont="1" applyFill="1" applyBorder="1" applyAlignment="1">
      <alignment horizontal="center" vertical="center" wrapText="1"/>
    </xf>
    <xf numFmtId="0" fontId="14" fillId="0" borderId="28" xfId="4" applyFont="1" applyBorder="1" applyAlignment="1">
      <alignment horizontal="center" vertical="center" wrapText="1"/>
    </xf>
    <xf numFmtId="0" fontId="14" fillId="0" borderId="26" xfId="4" applyFont="1" applyBorder="1" applyAlignment="1">
      <alignment horizontal="center" vertical="center" wrapText="1"/>
    </xf>
    <xf numFmtId="0" fontId="14" fillId="0" borderId="27" xfId="4" applyFont="1" applyBorder="1" applyAlignment="1">
      <alignment horizontal="center" vertical="center" wrapText="1"/>
    </xf>
    <xf numFmtId="0" fontId="25" fillId="9" borderId="19" xfId="4" applyFont="1" applyFill="1" applyBorder="1" applyAlignment="1">
      <alignment horizontal="center" vertical="center" shrinkToFit="1"/>
    </xf>
    <xf numFmtId="0" fontId="25" fillId="9" borderId="17" xfId="4" applyFont="1" applyFill="1" applyBorder="1" applyAlignment="1">
      <alignment horizontal="center" vertical="center" shrinkToFit="1"/>
    </xf>
    <xf numFmtId="0" fontId="25" fillId="9" borderId="18" xfId="4" applyFont="1" applyFill="1" applyBorder="1" applyAlignment="1">
      <alignment horizontal="center" vertical="center" shrinkToFit="1"/>
    </xf>
    <xf numFmtId="0" fontId="14" fillId="0" borderId="23" xfId="4" applyFont="1" applyBorder="1" applyAlignment="1">
      <alignment horizontal="center" vertical="center" wrapText="1"/>
    </xf>
    <xf numFmtId="0" fontId="14" fillId="0" borderId="0" xfId="4" applyFont="1" applyAlignment="1">
      <alignment horizontal="center" vertical="center" wrapText="1"/>
    </xf>
    <xf numFmtId="0" fontId="14" fillId="0" borderId="22" xfId="4" applyFont="1" applyBorder="1" applyAlignment="1">
      <alignment horizontal="center" vertical="center"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16" fillId="0" borderId="13" xfId="2" applyFont="1" applyBorder="1" applyAlignment="1" applyProtection="1">
      <alignment horizontal="center" vertical="center"/>
      <protection locked="0" hidden="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18" xfId="4" applyFont="1" applyBorder="1" applyAlignment="1">
      <alignment horizontal="center" vertical="center" wrapText="1"/>
    </xf>
    <xf numFmtId="0" fontId="2" fillId="0" borderId="23" xfId="4" applyFont="1" applyBorder="1" applyAlignment="1">
      <alignment horizontal="center" vertical="center" wrapText="1"/>
    </xf>
    <xf numFmtId="0" fontId="2" fillId="0" borderId="0" xfId="4" applyFont="1" applyAlignment="1">
      <alignment horizontal="center" vertical="center" wrapText="1"/>
    </xf>
    <xf numFmtId="0" fontId="2" fillId="0" borderId="22" xfId="4" applyFont="1" applyBorder="1" applyAlignment="1">
      <alignment horizontal="center" vertical="center" wrapText="1"/>
    </xf>
    <xf numFmtId="0" fontId="18" fillId="0" borderId="19" xfId="2" applyFont="1" applyBorder="1" applyAlignment="1" applyProtection="1">
      <alignment horizontal="center" vertical="center" shrinkToFit="1"/>
      <protection locked="0"/>
    </xf>
    <xf numFmtId="0" fontId="18" fillId="0" borderId="17" xfId="2" applyFont="1" applyBorder="1" applyAlignment="1" applyProtection="1">
      <alignment horizontal="center" vertical="center" shrinkToFit="1"/>
      <protection locked="0"/>
    </xf>
    <xf numFmtId="0" fontId="18" fillId="0" borderId="18" xfId="2" applyFont="1" applyBorder="1" applyAlignment="1" applyProtection="1">
      <alignment horizontal="center" vertical="center" shrinkToFit="1"/>
      <protection locked="0"/>
    </xf>
    <xf numFmtId="0" fontId="2" fillId="0" borderId="14" xfId="4" applyFont="1" applyBorder="1" applyAlignment="1">
      <alignment horizontal="center" vertical="center"/>
    </xf>
    <xf numFmtId="0" fontId="18" fillId="0" borderId="14" xfId="2" applyFont="1" applyBorder="1" applyAlignment="1" applyProtection="1">
      <alignment horizontal="center" vertical="center" shrinkToFit="1"/>
      <protection locked="0"/>
    </xf>
    <xf numFmtId="0" fontId="2" fillId="0" borderId="14" xfId="4" applyFont="1" applyBorder="1" applyAlignment="1">
      <alignment horizontal="center" vertical="center" wrapText="1"/>
    </xf>
    <xf numFmtId="0" fontId="2" fillId="0" borderId="19" xfId="4" applyFont="1" applyBorder="1" applyAlignment="1">
      <alignment horizontal="center" vertical="center"/>
    </xf>
    <xf numFmtId="0" fontId="2" fillId="0" borderId="17" xfId="4" applyFont="1" applyBorder="1" applyAlignment="1">
      <alignment horizontal="center" vertical="center"/>
    </xf>
    <xf numFmtId="0" fontId="2" fillId="0" borderId="18" xfId="4" applyFont="1" applyBorder="1" applyAlignment="1">
      <alignment horizontal="center" vertical="center"/>
    </xf>
    <xf numFmtId="0" fontId="2" fillId="0" borderId="28" xfId="4" applyFont="1" applyBorder="1" applyAlignment="1">
      <alignment horizontal="center" vertical="center"/>
    </xf>
    <xf numFmtId="0" fontId="2" fillId="0" borderId="26" xfId="4" applyFont="1" applyBorder="1" applyAlignment="1">
      <alignment horizontal="center" vertical="center"/>
    </xf>
    <xf numFmtId="0" fontId="2" fillId="0" borderId="27" xfId="4" applyFont="1" applyBorder="1" applyAlignment="1">
      <alignment horizontal="center" vertical="center"/>
    </xf>
    <xf numFmtId="0" fontId="18" fillId="0" borderId="28" xfId="2" applyFont="1" applyBorder="1" applyAlignment="1" applyProtection="1">
      <alignment horizontal="center" vertical="center" wrapText="1"/>
      <protection locked="0"/>
    </xf>
    <xf numFmtId="0" fontId="18" fillId="0" borderId="26" xfId="2" applyFont="1" applyBorder="1" applyAlignment="1" applyProtection="1">
      <alignment horizontal="center" vertical="center" wrapText="1"/>
      <protection locked="0"/>
    </xf>
    <xf numFmtId="0" fontId="18" fillId="0" borderId="27" xfId="2" applyFont="1" applyBorder="1" applyAlignment="1" applyProtection="1">
      <alignment horizontal="center" vertical="center" wrapText="1"/>
      <protection locked="0"/>
    </xf>
    <xf numFmtId="0" fontId="2" fillId="0" borderId="28" xfId="4" applyFont="1" applyBorder="1" applyAlignment="1">
      <alignment horizontal="center" vertical="center" wrapText="1"/>
    </xf>
    <xf numFmtId="0" fontId="2" fillId="0" borderId="26" xfId="4" applyFont="1" applyBorder="1" applyAlignment="1">
      <alignment horizontal="center" vertical="center" wrapText="1"/>
    </xf>
    <xf numFmtId="0" fontId="18" fillId="0" borderId="17" xfId="2" applyFont="1" applyBorder="1" applyAlignment="1" applyProtection="1">
      <alignment horizontal="left" vertical="center"/>
      <protection locked="0"/>
    </xf>
    <xf numFmtId="0" fontId="18" fillId="0" borderId="18" xfId="2" applyFont="1" applyBorder="1" applyAlignment="1" applyProtection="1">
      <alignment horizontal="left" vertical="center"/>
      <protection locked="0"/>
    </xf>
    <xf numFmtId="49" fontId="18" fillId="0" borderId="19" xfId="2" applyNumberFormat="1" applyFont="1" applyBorder="1" applyAlignment="1" applyProtection="1">
      <alignment horizontal="center" vertical="center" shrinkToFit="1"/>
      <protection locked="0"/>
    </xf>
    <xf numFmtId="49" fontId="18" fillId="0" borderId="17" xfId="2" applyNumberFormat="1" applyFont="1" applyBorder="1" applyAlignment="1" applyProtection="1">
      <alignment horizontal="center" vertical="center" shrinkToFit="1"/>
      <protection locked="0"/>
    </xf>
    <xf numFmtId="49" fontId="18" fillId="0" borderId="18" xfId="2" applyNumberFormat="1" applyFont="1" applyBorder="1" applyAlignment="1" applyProtection="1">
      <alignment horizontal="center" vertical="center" shrinkToFit="1"/>
      <protection locked="0"/>
    </xf>
    <xf numFmtId="49" fontId="18" fillId="0" borderId="28" xfId="2" applyNumberFormat="1" applyFont="1" applyBorder="1" applyAlignment="1" applyProtection="1">
      <alignment horizontal="center" vertical="center" shrinkToFit="1"/>
      <protection locked="0"/>
    </xf>
    <xf numFmtId="49" fontId="18" fillId="0" borderId="26" xfId="2" applyNumberFormat="1" applyFont="1" applyBorder="1" applyAlignment="1" applyProtection="1">
      <alignment horizontal="center" vertical="center" shrinkToFit="1"/>
      <protection locked="0"/>
    </xf>
    <xf numFmtId="49" fontId="18" fillId="0" borderId="27" xfId="2" applyNumberFormat="1" applyFont="1" applyBorder="1" applyAlignment="1" applyProtection="1">
      <alignment horizontal="center" vertical="center" shrinkToFit="1"/>
      <protection locked="0"/>
    </xf>
    <xf numFmtId="0" fontId="15" fillId="0" borderId="19" xfId="4" applyFont="1" applyBorder="1" applyAlignment="1">
      <alignment horizontal="center" vertical="center" wrapText="1"/>
    </xf>
    <xf numFmtId="0" fontId="15" fillId="0" borderId="17" xfId="4" applyFont="1" applyBorder="1" applyAlignment="1">
      <alignment horizontal="center" vertical="center" wrapText="1"/>
    </xf>
    <xf numFmtId="0" fontId="15" fillId="0" borderId="18" xfId="4" applyFont="1" applyBorder="1" applyAlignment="1">
      <alignment horizontal="center" vertical="center" wrapText="1"/>
    </xf>
    <xf numFmtId="0" fontId="15" fillId="0" borderId="28" xfId="4" applyFont="1" applyBorder="1" applyAlignment="1">
      <alignment horizontal="center" vertical="center" wrapText="1"/>
    </xf>
    <xf numFmtId="0" fontId="15" fillId="0" borderId="26" xfId="4" applyFont="1" applyBorder="1" applyAlignment="1">
      <alignment horizontal="center" vertical="center" wrapText="1"/>
    </xf>
    <xf numFmtId="0" fontId="15" fillId="0" borderId="27" xfId="4" applyFont="1" applyBorder="1" applyAlignment="1">
      <alignment horizontal="center" vertical="center" wrapText="1"/>
    </xf>
    <xf numFmtId="0" fontId="2" fillId="0" borderId="14" xfId="0" applyFont="1" applyBorder="1" applyAlignment="1">
      <alignment horizontal="left" vertical="center" wrapText="1"/>
    </xf>
    <xf numFmtId="49" fontId="2" fillId="0" borderId="19" xfId="2" applyNumberFormat="1" applyBorder="1" applyAlignment="1" applyProtection="1">
      <alignment horizontal="center" vertical="center" shrinkToFit="1"/>
      <protection locked="0"/>
    </xf>
    <xf numFmtId="49" fontId="2" fillId="0" borderId="17" xfId="2" applyNumberFormat="1" applyBorder="1" applyAlignment="1" applyProtection="1">
      <alignment horizontal="center" vertical="center" shrinkToFit="1"/>
      <protection locked="0"/>
    </xf>
    <xf numFmtId="49" fontId="2" fillId="0" borderId="18" xfId="2" applyNumberFormat="1" applyBorder="1" applyAlignment="1" applyProtection="1">
      <alignment horizontal="center" vertical="center" shrinkToFit="1"/>
      <protection locked="0"/>
    </xf>
    <xf numFmtId="49" fontId="2" fillId="0" borderId="28" xfId="2" applyNumberFormat="1" applyBorder="1" applyAlignment="1" applyProtection="1">
      <alignment horizontal="center" vertical="center" shrinkToFit="1"/>
      <protection locked="0"/>
    </xf>
    <xf numFmtId="49" fontId="2" fillId="0" borderId="26" xfId="2" applyNumberFormat="1" applyBorder="1" applyAlignment="1" applyProtection="1">
      <alignment horizontal="center" vertical="center" shrinkToFit="1"/>
      <protection locked="0"/>
    </xf>
    <xf numFmtId="49" fontId="2" fillId="0" borderId="27" xfId="2" applyNumberFormat="1" applyBorder="1" applyAlignment="1" applyProtection="1">
      <alignment horizontal="center" vertical="center" shrinkToFit="1"/>
      <protection locked="0"/>
    </xf>
    <xf numFmtId="0" fontId="15" fillId="0" borderId="23" xfId="4" applyFont="1" applyBorder="1" applyAlignment="1">
      <alignment horizontal="center" vertical="center" wrapText="1"/>
    </xf>
    <xf numFmtId="0" fontId="15" fillId="0" borderId="0" xfId="4" applyFont="1" applyAlignment="1">
      <alignment horizontal="center" vertical="center" wrapText="1"/>
    </xf>
    <xf numFmtId="0" fontId="15" fillId="0" borderId="22" xfId="4" applyFont="1" applyBorder="1" applyAlignment="1">
      <alignment horizontal="center" vertical="center" wrapText="1"/>
    </xf>
    <xf numFmtId="49" fontId="34" fillId="8" borderId="13" xfId="0" applyNumberFormat="1" applyFont="1" applyFill="1" applyBorder="1" applyAlignment="1" applyProtection="1">
      <alignment horizontal="center" vertical="center"/>
      <protection hidden="1"/>
    </xf>
    <xf numFmtId="49" fontId="34" fillId="8" borderId="12" xfId="0" applyNumberFormat="1" applyFont="1" applyFill="1" applyBorder="1" applyAlignment="1" applyProtection="1">
      <alignment horizontal="center" vertical="center"/>
      <protection hidden="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10" fillId="9" borderId="23" xfId="4" applyFont="1" applyFill="1" applyBorder="1" applyAlignment="1">
      <alignment horizontal="left" vertical="center" wrapText="1"/>
    </xf>
    <xf numFmtId="0" fontId="10" fillId="9" borderId="0" xfId="4" applyFont="1" applyFill="1" applyAlignment="1">
      <alignment horizontal="left" vertical="center" wrapText="1"/>
    </xf>
    <xf numFmtId="0" fontId="10" fillId="9" borderId="28" xfId="4" applyFont="1" applyFill="1" applyBorder="1" applyAlignment="1">
      <alignment horizontal="left" vertical="center" wrapText="1"/>
    </xf>
    <xf numFmtId="0" fontId="10" fillId="9" borderId="26" xfId="4" applyFont="1" applyFill="1" applyBorder="1" applyAlignment="1">
      <alignment horizontal="left" vertical="center" wrapText="1"/>
    </xf>
    <xf numFmtId="0" fontId="2" fillId="7" borderId="14" xfId="4" applyFont="1" applyFill="1" applyBorder="1" applyAlignment="1">
      <alignment horizontal="center" vertical="center" wrapText="1"/>
    </xf>
    <xf numFmtId="0" fontId="18" fillId="0" borderId="13" xfId="2" applyFont="1" applyBorder="1" applyAlignment="1" applyProtection="1">
      <alignment horizontal="center" vertical="center" shrinkToFit="1"/>
      <protection locked="0"/>
    </xf>
    <xf numFmtId="0" fontId="18" fillId="0" borderId="11" xfId="2" applyFont="1" applyBorder="1" applyAlignment="1" applyProtection="1">
      <alignment horizontal="center" vertical="center" shrinkToFit="1"/>
      <protection locked="0"/>
    </xf>
    <xf numFmtId="0" fontId="18" fillId="0" borderId="12" xfId="2" applyFont="1" applyBorder="1" applyAlignment="1" applyProtection="1">
      <alignment horizontal="center" vertical="center" shrinkToFit="1"/>
      <protection locked="0"/>
    </xf>
  </cellXfs>
  <cellStyles count="5">
    <cellStyle name="桁区切り" xfId="1" builtinId="6"/>
    <cellStyle name="桁区切り 2" xfId="3" xr:uid="{00000000-0005-0000-0000-000001000000}"/>
    <cellStyle name="標準" xfId="0" builtinId="0"/>
    <cellStyle name="標準 2" xfId="4" xr:uid="{00000000-0005-0000-0000-000003000000}"/>
    <cellStyle name="標準 2 5 2" xfId="2" xr:uid="{00000000-0005-0000-0000-000004000000}"/>
  </cellStyles>
  <dxfs count="14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00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B$14"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54</xdr:col>
      <xdr:colOff>76200</xdr:colOff>
      <xdr:row>47</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23460" y="12237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86</xdr:col>
          <xdr:colOff>68580</xdr:colOff>
          <xdr:row>11</xdr:row>
          <xdr:rowOff>99060</xdr:rowOff>
        </xdr:from>
        <xdr:to>
          <xdr:col>89</xdr:col>
          <xdr:colOff>45720</xdr:colOff>
          <xdr:row>11</xdr:row>
          <xdr:rowOff>350520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12</xdr:row>
          <xdr:rowOff>99060</xdr:rowOff>
        </xdr:from>
        <xdr:to>
          <xdr:col>89</xdr:col>
          <xdr:colOff>45720</xdr:colOff>
          <xdr:row>12</xdr:row>
          <xdr:rowOff>350520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16</xdr:row>
          <xdr:rowOff>99060</xdr:rowOff>
        </xdr:from>
        <xdr:to>
          <xdr:col>89</xdr:col>
          <xdr:colOff>45720</xdr:colOff>
          <xdr:row>16</xdr:row>
          <xdr:rowOff>335280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19</xdr:row>
          <xdr:rowOff>213360</xdr:rowOff>
        </xdr:from>
        <xdr:to>
          <xdr:col>89</xdr:col>
          <xdr:colOff>45720</xdr:colOff>
          <xdr:row>20</xdr:row>
          <xdr:rowOff>144780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27</xdr:row>
          <xdr:rowOff>83820</xdr:rowOff>
        </xdr:from>
        <xdr:to>
          <xdr:col>89</xdr:col>
          <xdr:colOff>45720</xdr:colOff>
          <xdr:row>27</xdr:row>
          <xdr:rowOff>327660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23</xdr:row>
          <xdr:rowOff>411480</xdr:rowOff>
        </xdr:from>
        <xdr:to>
          <xdr:col>89</xdr:col>
          <xdr:colOff>45720</xdr:colOff>
          <xdr:row>24</xdr:row>
          <xdr:rowOff>152400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21</xdr:row>
          <xdr:rowOff>99060</xdr:rowOff>
        </xdr:from>
        <xdr:to>
          <xdr:col>89</xdr:col>
          <xdr:colOff>45720</xdr:colOff>
          <xdr:row>21</xdr:row>
          <xdr:rowOff>350520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6</xdr:row>
          <xdr:rowOff>266700</xdr:rowOff>
        </xdr:from>
        <xdr:to>
          <xdr:col>29</xdr:col>
          <xdr:colOff>60960</xdr:colOff>
          <xdr:row>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分譲住宅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6</xdr:row>
          <xdr:rowOff>266700</xdr:rowOff>
        </xdr:from>
        <xdr:to>
          <xdr:col>41</xdr:col>
          <xdr:colOff>76200</xdr:colOff>
          <xdr:row>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賃貸住宅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6</xdr:row>
          <xdr:rowOff>259080</xdr:rowOff>
        </xdr:from>
        <xdr:to>
          <xdr:col>53</xdr:col>
          <xdr:colOff>60960</xdr:colOff>
          <xdr:row>9</xdr:row>
          <xdr:rowOff>30480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17</xdr:row>
          <xdr:rowOff>121920</xdr:rowOff>
        </xdr:from>
        <xdr:to>
          <xdr:col>89</xdr:col>
          <xdr:colOff>38100</xdr:colOff>
          <xdr:row>17</xdr:row>
          <xdr:rowOff>365760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22</xdr:row>
          <xdr:rowOff>121920</xdr:rowOff>
        </xdr:from>
        <xdr:to>
          <xdr:col>89</xdr:col>
          <xdr:colOff>38100</xdr:colOff>
          <xdr:row>22</xdr:row>
          <xdr:rowOff>365760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25</xdr:row>
          <xdr:rowOff>99060</xdr:rowOff>
        </xdr:from>
        <xdr:to>
          <xdr:col>89</xdr:col>
          <xdr:colOff>38100</xdr:colOff>
          <xdr:row>25</xdr:row>
          <xdr:rowOff>342900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26</xdr:row>
          <xdr:rowOff>99060</xdr:rowOff>
        </xdr:from>
        <xdr:to>
          <xdr:col>89</xdr:col>
          <xdr:colOff>38100</xdr:colOff>
          <xdr:row>26</xdr:row>
          <xdr:rowOff>342900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13</xdr:row>
          <xdr:rowOff>99060</xdr:rowOff>
        </xdr:from>
        <xdr:to>
          <xdr:col>89</xdr:col>
          <xdr:colOff>45720</xdr:colOff>
          <xdr:row>13</xdr:row>
          <xdr:rowOff>350520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14</xdr:row>
          <xdr:rowOff>251460</xdr:rowOff>
        </xdr:from>
        <xdr:to>
          <xdr:col>89</xdr:col>
          <xdr:colOff>60960</xdr:colOff>
          <xdr:row>14</xdr:row>
          <xdr:rowOff>502920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15</xdr:row>
          <xdr:rowOff>68580</xdr:rowOff>
        </xdr:from>
        <xdr:to>
          <xdr:col>89</xdr:col>
          <xdr:colOff>45720</xdr:colOff>
          <xdr:row>15</xdr:row>
          <xdr:rowOff>312420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68580</xdr:colOff>
          <xdr:row>18</xdr:row>
          <xdr:rowOff>175260</xdr:rowOff>
        </xdr:from>
        <xdr:to>
          <xdr:col>89</xdr:col>
          <xdr:colOff>45720</xdr:colOff>
          <xdr:row>18</xdr:row>
          <xdr:rowOff>411480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104</xdr:col>
      <xdr:colOff>23811</xdr:colOff>
      <xdr:row>18</xdr:row>
      <xdr:rowOff>162204</xdr:rowOff>
    </xdr:from>
    <xdr:to>
      <xdr:col>168</xdr:col>
      <xdr:colOff>62752</xdr:colOff>
      <xdr:row>23</xdr:row>
      <xdr:rowOff>268941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538540" y="5657569"/>
          <a:ext cx="5776353" cy="1567984"/>
        </a:xfrm>
        <a:prstGeom prst="rect">
          <a:avLst/>
        </a:prstGeom>
        <a:solidFill>
          <a:schemeClr val="accent2">
            <a:lumMod val="60000"/>
            <a:lumOff val="4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t>・ユーザー登録</a:t>
          </a:r>
          <a:r>
            <a:rPr kumimoji="1" lang="en-US" altLang="ja-JP" sz="1300" b="1"/>
            <a:t>ID</a:t>
          </a:r>
          <a:r>
            <a:rPr kumimoji="1" lang="ja-JP" altLang="en-US" sz="1300" b="1"/>
            <a:t>欄には、ユーザー登録申請で発行された</a:t>
          </a:r>
          <a:r>
            <a:rPr kumimoji="1" lang="en-US" altLang="ja-JP" sz="1300" b="1"/>
            <a:t>ID</a:t>
          </a:r>
          <a:r>
            <a:rPr kumimoji="1" lang="ja-JP" altLang="en-US" sz="1300" b="1"/>
            <a:t>を記入</a:t>
          </a:r>
          <a:endParaRPr kumimoji="1" lang="en-US" altLang="ja-JP" sz="1300" b="1"/>
        </a:p>
        <a:p>
          <a:r>
            <a:rPr kumimoji="1" lang="ja-JP" altLang="en-US" sz="1300" b="1"/>
            <a:t>　してください。</a:t>
          </a:r>
          <a:endParaRPr kumimoji="1" lang="en-US" altLang="ja-JP" sz="1300" b="1"/>
        </a:p>
        <a:p>
          <a:r>
            <a:rPr kumimoji="1" lang="ja-JP" altLang="en-US" sz="1300" b="1"/>
            <a:t>・ユーザー登録</a:t>
          </a:r>
          <a:r>
            <a:rPr kumimoji="1" lang="en-US" altLang="ja-JP" sz="1300" b="1"/>
            <a:t>ID</a:t>
          </a:r>
          <a:r>
            <a:rPr kumimoji="1" lang="ja-JP" altLang="en-US" sz="1300" b="1"/>
            <a:t>がご不明な場合は、ユーザー登録手引を確認のうえ、</a:t>
          </a:r>
          <a:endParaRPr kumimoji="1" lang="en-US" altLang="ja-JP" sz="1300" b="1"/>
        </a:p>
        <a:p>
          <a:r>
            <a:rPr kumimoji="1" lang="ja-JP" altLang="en-US" sz="1300" b="1"/>
            <a:t>　登録事業者が申請した統括者にご確認ください。</a:t>
          </a:r>
          <a:endParaRPr kumimoji="1" lang="en-US" altLang="ja-JP" sz="1300" b="1"/>
        </a:p>
      </xdr:txBody>
    </xdr:sp>
    <xdr:clientData/>
  </xdr:twoCellAnchor>
  <xdr:twoCellAnchor>
    <xdr:from>
      <xdr:col>94</xdr:col>
      <xdr:colOff>1</xdr:colOff>
      <xdr:row>2</xdr:row>
      <xdr:rowOff>212911</xdr:rowOff>
    </xdr:from>
    <xdr:to>
      <xdr:col>106</xdr:col>
      <xdr:colOff>17930</xdr:colOff>
      <xdr:row>2</xdr:row>
      <xdr:rowOff>226358</xdr:rowOff>
    </xdr:to>
    <xdr:cxnSp macro="">
      <xdr:nvCxnSpPr>
        <xdr:cNvPr id="3" name="直線コネクタ 2">
          <a:extLst>
            <a:ext uri="{FF2B5EF4-FFF2-40B4-BE49-F238E27FC236}">
              <a16:creationId xmlns:a16="http://schemas.microsoft.com/office/drawing/2014/main" id="{6365FD51-6FE3-4A2E-9FD0-5ABB8C015F20}"/>
            </a:ext>
          </a:extLst>
        </xdr:cNvPr>
        <xdr:cNvCxnSpPr/>
      </xdr:nvCxnSpPr>
      <xdr:spPr>
        <a:xfrm>
          <a:off x="8977314" y="641536"/>
          <a:ext cx="970429" cy="1344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1</xdr:colOff>
      <xdr:row>5</xdr:row>
      <xdr:rowOff>190499</xdr:rowOff>
    </xdr:from>
    <xdr:to>
      <xdr:col>106</xdr:col>
      <xdr:colOff>31377</xdr:colOff>
      <xdr:row>5</xdr:row>
      <xdr:rowOff>192741</xdr:rowOff>
    </xdr:to>
    <xdr:cxnSp macro="">
      <xdr:nvCxnSpPr>
        <xdr:cNvPr id="9" name="直線コネクタ 8">
          <a:extLst>
            <a:ext uri="{FF2B5EF4-FFF2-40B4-BE49-F238E27FC236}">
              <a16:creationId xmlns:a16="http://schemas.microsoft.com/office/drawing/2014/main" id="{6741C6EC-2B6F-4850-8088-655FDFBBF494}"/>
            </a:ext>
          </a:extLst>
        </xdr:cNvPr>
        <xdr:cNvCxnSpPr/>
      </xdr:nvCxnSpPr>
      <xdr:spPr>
        <a:xfrm>
          <a:off x="8977314" y="1690687"/>
          <a:ext cx="983876" cy="224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1</xdr:colOff>
      <xdr:row>14</xdr:row>
      <xdr:rowOff>190500</xdr:rowOff>
    </xdr:from>
    <xdr:to>
      <xdr:col>101</xdr:col>
      <xdr:colOff>88527</xdr:colOff>
      <xdr:row>14</xdr:row>
      <xdr:rowOff>190501</xdr:rowOff>
    </xdr:to>
    <xdr:cxnSp macro="">
      <xdr:nvCxnSpPr>
        <xdr:cNvPr id="12" name="直線コネクタ 11">
          <a:extLst>
            <a:ext uri="{FF2B5EF4-FFF2-40B4-BE49-F238E27FC236}">
              <a16:creationId xmlns:a16="http://schemas.microsoft.com/office/drawing/2014/main" id="{5D355731-3DF4-466D-AAE8-6FED3DF80B46}"/>
            </a:ext>
          </a:extLst>
        </xdr:cNvPr>
        <xdr:cNvCxnSpPr/>
      </xdr:nvCxnSpPr>
      <xdr:spPr>
        <a:xfrm>
          <a:off x="8977314" y="4095750"/>
          <a:ext cx="755276" cy="1"/>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1</xdr:colOff>
      <xdr:row>16</xdr:row>
      <xdr:rowOff>134471</xdr:rowOff>
    </xdr:from>
    <xdr:to>
      <xdr:col>102</xdr:col>
      <xdr:colOff>0</xdr:colOff>
      <xdr:row>16</xdr:row>
      <xdr:rowOff>141194</xdr:rowOff>
    </xdr:to>
    <xdr:cxnSp macro="">
      <xdr:nvCxnSpPr>
        <xdr:cNvPr id="13" name="直線コネクタ 12">
          <a:extLst>
            <a:ext uri="{FF2B5EF4-FFF2-40B4-BE49-F238E27FC236}">
              <a16:creationId xmlns:a16="http://schemas.microsoft.com/office/drawing/2014/main" id="{7BC6BD78-43AA-4E58-B9CB-AA16C12CE818}"/>
            </a:ext>
          </a:extLst>
        </xdr:cNvPr>
        <xdr:cNvCxnSpPr/>
      </xdr:nvCxnSpPr>
      <xdr:spPr>
        <a:xfrm>
          <a:off x="8977314" y="4801721"/>
          <a:ext cx="761999" cy="6723"/>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1</xdr:colOff>
      <xdr:row>24</xdr:row>
      <xdr:rowOff>235324</xdr:rowOff>
    </xdr:from>
    <xdr:to>
      <xdr:col>106</xdr:col>
      <xdr:colOff>24652</xdr:colOff>
      <xdr:row>24</xdr:row>
      <xdr:rowOff>255496</xdr:rowOff>
    </xdr:to>
    <xdr:cxnSp macro="">
      <xdr:nvCxnSpPr>
        <xdr:cNvPr id="23" name="直線コネクタ 22">
          <a:extLst>
            <a:ext uri="{FF2B5EF4-FFF2-40B4-BE49-F238E27FC236}">
              <a16:creationId xmlns:a16="http://schemas.microsoft.com/office/drawing/2014/main" id="{6E65C19B-AD0E-41F6-8CA9-DC3AE3D0B278}"/>
            </a:ext>
          </a:extLst>
        </xdr:cNvPr>
        <xdr:cNvCxnSpPr/>
      </xdr:nvCxnSpPr>
      <xdr:spPr>
        <a:xfrm>
          <a:off x="8977314" y="7498137"/>
          <a:ext cx="977151" cy="2017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1</xdr:colOff>
      <xdr:row>29</xdr:row>
      <xdr:rowOff>201706</xdr:rowOff>
    </xdr:from>
    <xdr:to>
      <xdr:col>105</xdr:col>
      <xdr:colOff>75078</xdr:colOff>
      <xdr:row>29</xdr:row>
      <xdr:rowOff>207449</xdr:rowOff>
    </xdr:to>
    <xdr:cxnSp macro="">
      <xdr:nvCxnSpPr>
        <xdr:cNvPr id="24" name="直線コネクタ 23">
          <a:extLst>
            <a:ext uri="{FF2B5EF4-FFF2-40B4-BE49-F238E27FC236}">
              <a16:creationId xmlns:a16="http://schemas.microsoft.com/office/drawing/2014/main" id="{2E1EA404-58E9-4ED3-AF36-D3980D980DDE}"/>
            </a:ext>
          </a:extLst>
        </xdr:cNvPr>
        <xdr:cNvCxnSpPr/>
      </xdr:nvCxnSpPr>
      <xdr:spPr>
        <a:xfrm>
          <a:off x="8977314" y="9036144"/>
          <a:ext cx="932327" cy="5743"/>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1</xdr:colOff>
      <xdr:row>35</xdr:row>
      <xdr:rowOff>224117</xdr:rowOff>
    </xdr:from>
    <xdr:to>
      <xdr:col>106</xdr:col>
      <xdr:colOff>64995</xdr:colOff>
      <xdr:row>35</xdr:row>
      <xdr:rowOff>237565</xdr:rowOff>
    </xdr:to>
    <xdr:cxnSp macro="">
      <xdr:nvCxnSpPr>
        <xdr:cNvPr id="27" name="直線コネクタ 26">
          <a:extLst>
            <a:ext uri="{FF2B5EF4-FFF2-40B4-BE49-F238E27FC236}">
              <a16:creationId xmlns:a16="http://schemas.microsoft.com/office/drawing/2014/main" id="{EE2B7D87-0781-4E31-B4FC-FA4E79BE0756}"/>
            </a:ext>
          </a:extLst>
        </xdr:cNvPr>
        <xdr:cNvCxnSpPr/>
      </xdr:nvCxnSpPr>
      <xdr:spPr>
        <a:xfrm>
          <a:off x="8977314" y="11392180"/>
          <a:ext cx="1017494" cy="13448"/>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1</xdr:colOff>
      <xdr:row>45</xdr:row>
      <xdr:rowOff>76199</xdr:rowOff>
    </xdr:from>
    <xdr:to>
      <xdr:col>106</xdr:col>
      <xdr:colOff>24652</xdr:colOff>
      <xdr:row>45</xdr:row>
      <xdr:rowOff>78441</xdr:rowOff>
    </xdr:to>
    <xdr:cxnSp macro="">
      <xdr:nvCxnSpPr>
        <xdr:cNvPr id="29" name="直線コネクタ 28">
          <a:extLst>
            <a:ext uri="{FF2B5EF4-FFF2-40B4-BE49-F238E27FC236}">
              <a16:creationId xmlns:a16="http://schemas.microsoft.com/office/drawing/2014/main" id="{0E973DF7-E568-406E-B5AD-7F8D9E8EDE3B}"/>
            </a:ext>
          </a:extLst>
        </xdr:cNvPr>
        <xdr:cNvCxnSpPr/>
      </xdr:nvCxnSpPr>
      <xdr:spPr>
        <a:xfrm flipV="1">
          <a:off x="8977314" y="14197012"/>
          <a:ext cx="977151" cy="224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104776</xdr:colOff>
      <xdr:row>50</xdr:row>
      <xdr:rowOff>46362</xdr:rowOff>
    </xdr:from>
    <xdr:to>
      <xdr:col>105</xdr:col>
      <xdr:colOff>33617</xdr:colOff>
      <xdr:row>50</xdr:row>
      <xdr:rowOff>53224</xdr:rowOff>
    </xdr:to>
    <xdr:cxnSp macro="">
      <xdr:nvCxnSpPr>
        <xdr:cNvPr id="31" name="直線コネクタ 30">
          <a:extLst>
            <a:ext uri="{FF2B5EF4-FFF2-40B4-BE49-F238E27FC236}">
              <a16:creationId xmlns:a16="http://schemas.microsoft.com/office/drawing/2014/main" id="{21630090-FE34-4F2A-B55D-C24D74E1FB25}"/>
            </a:ext>
          </a:extLst>
        </xdr:cNvPr>
        <xdr:cNvCxnSpPr/>
      </xdr:nvCxnSpPr>
      <xdr:spPr>
        <a:xfrm flipV="1">
          <a:off x="11493955" y="16374933"/>
          <a:ext cx="908555" cy="686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26892</xdr:colOff>
      <xdr:row>1</xdr:row>
      <xdr:rowOff>87406</xdr:rowOff>
    </xdr:from>
    <xdr:to>
      <xdr:col>150</xdr:col>
      <xdr:colOff>54429</xdr:colOff>
      <xdr:row>3</xdr:row>
      <xdr:rowOff>250372</xdr:rowOff>
    </xdr:to>
    <xdr:sp macro="" textlink="">
      <xdr:nvSpPr>
        <xdr:cNvPr id="7" name="テキスト ボックス 6">
          <a:extLst>
            <a:ext uri="{FF2B5EF4-FFF2-40B4-BE49-F238E27FC236}">
              <a16:creationId xmlns:a16="http://schemas.microsoft.com/office/drawing/2014/main" id="{F39FB062-E173-42EE-99E6-E879436B3EEC}"/>
            </a:ext>
          </a:extLst>
        </xdr:cNvPr>
        <xdr:cNvSpPr txBox="1"/>
      </xdr:nvSpPr>
      <xdr:spPr>
        <a:xfrm>
          <a:off x="11979406" y="359549"/>
          <a:ext cx="4033480" cy="826994"/>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複数申請する場合、必ず識別情報を記入してください。</a:t>
          </a:r>
          <a:br>
            <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b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例）○○区</a:t>
          </a:r>
          <a:r>
            <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a:t>
          </a: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棟</a:t>
          </a:r>
          <a:endPar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104</xdr:col>
      <xdr:colOff>24988</xdr:colOff>
      <xdr:row>5</xdr:row>
      <xdr:rowOff>10870</xdr:rowOff>
    </xdr:from>
    <xdr:to>
      <xdr:col>140</xdr:col>
      <xdr:colOff>76200</xdr:colOff>
      <xdr:row>7</xdr:row>
      <xdr:rowOff>130661</xdr:rowOff>
    </xdr:to>
    <xdr:sp macro="" textlink="">
      <xdr:nvSpPr>
        <xdr:cNvPr id="10" name="テキスト ボックス 9">
          <a:extLst>
            <a:ext uri="{FF2B5EF4-FFF2-40B4-BE49-F238E27FC236}">
              <a16:creationId xmlns:a16="http://schemas.microsoft.com/office/drawing/2014/main" id="{71BF7C74-E4F7-42B5-9F57-020A7AF25F03}"/>
            </a:ext>
          </a:extLst>
        </xdr:cNvPr>
        <xdr:cNvSpPr txBox="1"/>
      </xdr:nvSpPr>
      <xdr:spPr>
        <a:xfrm>
          <a:off x="11977502" y="1534870"/>
          <a:ext cx="3186298" cy="500791"/>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竣工予定日は、概ねの日付で構いません。</a:t>
          </a:r>
          <a:endPar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104</xdr:col>
      <xdr:colOff>24988</xdr:colOff>
      <xdr:row>13</xdr:row>
      <xdr:rowOff>280147</xdr:rowOff>
    </xdr:from>
    <xdr:to>
      <xdr:col>144</xdr:col>
      <xdr:colOff>65314</xdr:colOff>
      <xdr:row>15</xdr:row>
      <xdr:rowOff>10870</xdr:rowOff>
    </xdr:to>
    <xdr:sp macro="" textlink="">
      <xdr:nvSpPr>
        <xdr:cNvPr id="11" name="テキスト ボックス 10">
          <a:extLst>
            <a:ext uri="{FF2B5EF4-FFF2-40B4-BE49-F238E27FC236}">
              <a16:creationId xmlns:a16="http://schemas.microsoft.com/office/drawing/2014/main" id="{53AD34C3-C0E0-44EB-AC7C-DB47EDDA47D3}"/>
            </a:ext>
          </a:extLst>
        </xdr:cNvPr>
        <xdr:cNvSpPr txBox="1"/>
      </xdr:nvSpPr>
      <xdr:spPr>
        <a:xfrm>
          <a:off x="11977502" y="3970404"/>
          <a:ext cx="3523755" cy="492723"/>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日中、連絡が取れる番号を記入してください。</a:t>
          </a:r>
          <a:endParaRPr kumimoji="1" lang="en-US" altLang="ja-JP" sz="1200" b="1"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104</xdr:col>
      <xdr:colOff>21178</xdr:colOff>
      <xdr:row>15</xdr:row>
      <xdr:rowOff>114300</xdr:rowOff>
    </xdr:from>
    <xdr:to>
      <xdr:col>162</xdr:col>
      <xdr:colOff>76200</xdr:colOff>
      <xdr:row>18</xdr:row>
      <xdr:rowOff>59839</xdr:rowOff>
    </xdr:to>
    <xdr:sp macro="" textlink="">
      <xdr:nvSpPr>
        <xdr:cNvPr id="14" name="テキスト ボックス 13">
          <a:extLst>
            <a:ext uri="{FF2B5EF4-FFF2-40B4-BE49-F238E27FC236}">
              <a16:creationId xmlns:a16="http://schemas.microsoft.com/office/drawing/2014/main" id="{25086B36-266E-4217-9109-BF1A2097B433}"/>
            </a:ext>
          </a:extLst>
        </xdr:cNvPr>
        <xdr:cNvSpPr txBox="1"/>
      </xdr:nvSpPr>
      <xdr:spPr>
        <a:xfrm>
          <a:off x="11973692" y="4566557"/>
          <a:ext cx="5105994" cy="957911"/>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建築主（代表者）の住所、氏名を記入してください。</a:t>
          </a:r>
          <a:r>
            <a:rPr kumimoji="1" lang="en-US" altLang="ja-JP" sz="12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印字可）</a:t>
          </a:r>
          <a:endParaRPr kumimoji="1" lang="en-US" altLang="ja-JP" sz="12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建築主が複数いる場合は、代表者をこの欄に記入してください。</a:t>
          </a:r>
          <a:endParaRPr kumimoji="1" lang="en-US" altLang="ja-JP" sz="12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代表者以外の建築主は交付要件等確認書兼誓約書に記入してください。</a:t>
          </a:r>
        </a:p>
      </xdr:txBody>
    </xdr:sp>
    <xdr:clientData/>
  </xdr:twoCellAnchor>
  <xdr:twoCellAnchor>
    <xdr:from>
      <xdr:col>104</xdr:col>
      <xdr:colOff>24988</xdr:colOff>
      <xdr:row>24</xdr:row>
      <xdr:rowOff>59841</xdr:rowOff>
    </xdr:from>
    <xdr:to>
      <xdr:col>165</xdr:col>
      <xdr:colOff>21771</xdr:colOff>
      <xdr:row>26</xdr:row>
      <xdr:rowOff>0</xdr:rowOff>
    </xdr:to>
    <xdr:sp macro="" textlink="">
      <xdr:nvSpPr>
        <xdr:cNvPr id="18" name="テキスト ボックス 17">
          <a:extLst>
            <a:ext uri="{FF2B5EF4-FFF2-40B4-BE49-F238E27FC236}">
              <a16:creationId xmlns:a16="http://schemas.microsoft.com/office/drawing/2014/main" id="{F9741575-A04C-466A-85EF-BB16304A0E75}"/>
            </a:ext>
          </a:extLst>
        </xdr:cNvPr>
        <xdr:cNvSpPr txBox="1"/>
      </xdr:nvSpPr>
      <xdr:spPr>
        <a:xfrm>
          <a:off x="11977502" y="7353270"/>
          <a:ext cx="5309012" cy="571530"/>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法人申請の代表者は、</a:t>
          </a:r>
          <a:r>
            <a:rPr kumimoji="1" lang="ja-JP" altLang="en-US" sz="1200" b="1" i="0" u="sng" strike="noStrike" kern="0" cap="none" spc="0" normalizeH="0" baseline="0" noProof="0">
              <a:ln>
                <a:noFill/>
              </a:ln>
              <a:solidFill>
                <a:sysClr val="windowText" lastClr="000000"/>
              </a:solidFill>
              <a:effectLst/>
              <a:uLnTx/>
              <a:uFillTx/>
              <a:latin typeface="+mn-ea"/>
              <a:ea typeface="+mn-ea"/>
              <a:cs typeface="+mn-cs"/>
            </a:rPr>
            <a:t>確認済証に記載される建築主</a:t>
          </a: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を記入してください。</a:t>
          </a:r>
        </a:p>
      </xdr:txBody>
    </xdr:sp>
    <xdr:clientData/>
  </xdr:twoCellAnchor>
  <xdr:twoCellAnchor>
    <xdr:from>
      <xdr:col>104</xdr:col>
      <xdr:colOff>24987</xdr:colOff>
      <xdr:row>28</xdr:row>
      <xdr:rowOff>293930</xdr:rowOff>
    </xdr:from>
    <xdr:to>
      <xdr:col>156</xdr:col>
      <xdr:colOff>67235</xdr:colOff>
      <xdr:row>31</xdr:row>
      <xdr:rowOff>359228</xdr:rowOff>
    </xdr:to>
    <xdr:sp macro="" textlink="">
      <xdr:nvSpPr>
        <xdr:cNvPr id="25" name="テキスト ボックス 24">
          <a:extLst>
            <a:ext uri="{FF2B5EF4-FFF2-40B4-BE49-F238E27FC236}">
              <a16:creationId xmlns:a16="http://schemas.microsoft.com/office/drawing/2014/main" id="{BABEA72A-C679-457B-8EE7-BAE17A022D32}"/>
            </a:ext>
          </a:extLst>
        </xdr:cNvPr>
        <xdr:cNvSpPr txBox="1"/>
      </xdr:nvSpPr>
      <xdr:spPr>
        <a:xfrm>
          <a:off x="11977501" y="8763016"/>
          <a:ext cx="4570705" cy="827298"/>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不備修正等の対応が可能な担当者の氏名、連絡先、メールアドレスを記入してください。</a:t>
          </a:r>
        </a:p>
      </xdr:txBody>
    </xdr:sp>
    <xdr:clientData/>
  </xdr:twoCellAnchor>
  <xdr:twoCellAnchor>
    <xdr:from>
      <xdr:col>104</xdr:col>
      <xdr:colOff>24989</xdr:colOff>
      <xdr:row>35</xdr:row>
      <xdr:rowOff>40341</xdr:rowOff>
    </xdr:from>
    <xdr:to>
      <xdr:col>169</xdr:col>
      <xdr:colOff>43543</xdr:colOff>
      <xdr:row>36</xdr:row>
      <xdr:rowOff>201705</xdr:rowOff>
    </xdr:to>
    <xdr:sp macro="" textlink="">
      <xdr:nvSpPr>
        <xdr:cNvPr id="28" name="テキスト ボックス 27">
          <a:extLst>
            <a:ext uri="{FF2B5EF4-FFF2-40B4-BE49-F238E27FC236}">
              <a16:creationId xmlns:a16="http://schemas.microsoft.com/office/drawing/2014/main" id="{897F9A3A-D2F6-472A-B438-9E40BC1B751D}"/>
            </a:ext>
          </a:extLst>
        </xdr:cNvPr>
        <xdr:cNvSpPr txBox="1"/>
      </xdr:nvSpPr>
      <xdr:spPr>
        <a:xfrm>
          <a:off x="11977503" y="11034912"/>
          <a:ext cx="5679126" cy="542364"/>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設置する機器がリース等の場合、リース等事業者の情報を記入してください。</a:t>
          </a:r>
        </a:p>
      </xdr:txBody>
    </xdr:sp>
    <xdr:clientData/>
  </xdr:twoCellAnchor>
  <xdr:twoCellAnchor>
    <xdr:from>
      <xdr:col>104</xdr:col>
      <xdr:colOff>24988</xdr:colOff>
      <xdr:row>43</xdr:row>
      <xdr:rowOff>87086</xdr:rowOff>
    </xdr:from>
    <xdr:to>
      <xdr:col>154</xdr:col>
      <xdr:colOff>10886</xdr:colOff>
      <xdr:row>47</xdr:row>
      <xdr:rowOff>119742</xdr:rowOff>
    </xdr:to>
    <xdr:sp macro="" textlink="">
      <xdr:nvSpPr>
        <xdr:cNvPr id="30" name="テキスト ボックス 29">
          <a:extLst>
            <a:ext uri="{FF2B5EF4-FFF2-40B4-BE49-F238E27FC236}">
              <a16:creationId xmlns:a16="http://schemas.microsoft.com/office/drawing/2014/main" id="{8A7A53DA-1D4D-4697-BABA-7033818CC544}"/>
            </a:ext>
          </a:extLst>
        </xdr:cNvPr>
        <xdr:cNvSpPr txBox="1"/>
      </xdr:nvSpPr>
      <xdr:spPr>
        <a:xfrm>
          <a:off x="11977502" y="13596257"/>
          <a:ext cx="4340184" cy="903514"/>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東京ゼロエミ住宅ロゴマークの使用を希望する場合は、必ずチェックボックスにチェックを入れて申請してください。</a:t>
          </a:r>
        </a:p>
      </xdr:txBody>
    </xdr:sp>
    <xdr:clientData/>
  </xdr:twoCellAnchor>
  <xdr:twoCellAnchor>
    <xdr:from>
      <xdr:col>102</xdr:col>
      <xdr:colOff>0</xdr:colOff>
      <xdr:row>49</xdr:row>
      <xdr:rowOff>31422</xdr:rowOff>
    </xdr:from>
    <xdr:to>
      <xdr:col>163</xdr:col>
      <xdr:colOff>21772</xdr:colOff>
      <xdr:row>52</xdr:row>
      <xdr:rowOff>204109</xdr:rowOff>
    </xdr:to>
    <xdr:sp macro="" textlink="">
      <xdr:nvSpPr>
        <xdr:cNvPr id="32" name="テキスト ボックス 31">
          <a:extLst>
            <a:ext uri="{FF2B5EF4-FFF2-40B4-BE49-F238E27FC236}">
              <a16:creationId xmlns:a16="http://schemas.microsoft.com/office/drawing/2014/main" id="{92FFD477-D34F-4DD2-9203-774EE6BD9093}"/>
            </a:ext>
          </a:extLst>
        </xdr:cNvPr>
        <xdr:cNvSpPr txBox="1"/>
      </xdr:nvSpPr>
      <xdr:spPr>
        <a:xfrm>
          <a:off x="12273643" y="14863208"/>
          <a:ext cx="5641522" cy="907472"/>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東京都の他の事業で助成金の申請をする場合、チェックを入れて、</a:t>
          </a:r>
          <a:endParaRPr kumimoji="1" lang="en-US" altLang="ja-JP" sz="12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東京ゼロエミ住宅設計確認書に記載の発電出力値を記入してください。</a:t>
          </a:r>
        </a:p>
      </xdr:txBody>
    </xdr:sp>
    <xdr:clientData/>
  </xdr:twoCellAnchor>
  <xdr:twoCellAnchor>
    <xdr:from>
      <xdr:col>94</xdr:col>
      <xdr:colOff>866</xdr:colOff>
      <xdr:row>55</xdr:row>
      <xdr:rowOff>78520</xdr:rowOff>
    </xdr:from>
    <xdr:to>
      <xdr:col>105</xdr:col>
      <xdr:colOff>50935</xdr:colOff>
      <xdr:row>55</xdr:row>
      <xdr:rowOff>85382</xdr:rowOff>
    </xdr:to>
    <xdr:cxnSp macro="">
      <xdr:nvCxnSpPr>
        <xdr:cNvPr id="2" name="直線コネクタ 1">
          <a:extLst>
            <a:ext uri="{FF2B5EF4-FFF2-40B4-BE49-F238E27FC236}">
              <a16:creationId xmlns:a16="http://schemas.microsoft.com/office/drawing/2014/main" id="{6B72768C-BDAD-543F-A9D5-00C10800015E}"/>
            </a:ext>
          </a:extLst>
        </xdr:cNvPr>
        <xdr:cNvCxnSpPr/>
      </xdr:nvCxnSpPr>
      <xdr:spPr>
        <a:xfrm flipV="1">
          <a:off x="11512509" y="17645341"/>
          <a:ext cx="907319" cy="686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21128</xdr:colOff>
      <xdr:row>53</xdr:row>
      <xdr:rowOff>136366</xdr:rowOff>
    </xdr:from>
    <xdr:to>
      <xdr:col>133</xdr:col>
      <xdr:colOff>13607</xdr:colOff>
      <xdr:row>56</xdr:row>
      <xdr:rowOff>97925</xdr:rowOff>
    </xdr:to>
    <xdr:sp macro="" textlink="">
      <xdr:nvSpPr>
        <xdr:cNvPr id="5" name="テキスト ボックス 4">
          <a:extLst>
            <a:ext uri="{FF2B5EF4-FFF2-40B4-BE49-F238E27FC236}">
              <a16:creationId xmlns:a16="http://schemas.microsoft.com/office/drawing/2014/main" id="{BF12098E-9AD6-B350-C05B-A8FE558AC75B}"/>
            </a:ext>
          </a:extLst>
        </xdr:cNvPr>
        <xdr:cNvSpPr txBox="1"/>
      </xdr:nvSpPr>
      <xdr:spPr>
        <a:xfrm>
          <a:off x="12294771" y="16151973"/>
          <a:ext cx="2754729" cy="669131"/>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申請者は全員回答必須です。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52</xdr:col>
      <xdr:colOff>76200</xdr:colOff>
      <xdr:row>35</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410200" y="1513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94</xdr:col>
      <xdr:colOff>60032</xdr:colOff>
      <xdr:row>12</xdr:row>
      <xdr:rowOff>144075</xdr:rowOff>
    </xdr:from>
    <xdr:to>
      <xdr:col>158</xdr:col>
      <xdr:colOff>13607</xdr:colOff>
      <xdr:row>17</xdr:row>
      <xdr:rowOff>65553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102103" y="3178468"/>
          <a:ext cx="5859075" cy="1894514"/>
        </a:xfrm>
        <a:prstGeom prst="rect">
          <a:avLst/>
        </a:prstGeom>
        <a:solidFill>
          <a:schemeClr val="accent2">
            <a:lumMod val="60000"/>
            <a:lumOff val="4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t>・ユーザー登録</a:t>
          </a:r>
          <a:r>
            <a:rPr kumimoji="1" lang="en-US" altLang="ja-JP" sz="1300" b="1"/>
            <a:t>ID</a:t>
          </a:r>
          <a:r>
            <a:rPr kumimoji="1" lang="ja-JP" altLang="en-US" sz="1300" b="1"/>
            <a:t>欄には、ユーザー登録申請で発行された</a:t>
          </a:r>
          <a:r>
            <a:rPr kumimoji="1" lang="en-US" altLang="ja-JP" sz="1300" b="1"/>
            <a:t>ID</a:t>
          </a:r>
          <a:r>
            <a:rPr kumimoji="1" lang="ja-JP" altLang="en-US" sz="1300" b="1"/>
            <a:t>を記入</a:t>
          </a:r>
          <a:endParaRPr kumimoji="1" lang="en-US" altLang="ja-JP" sz="1300" b="1"/>
        </a:p>
        <a:p>
          <a:r>
            <a:rPr kumimoji="1" lang="ja-JP" altLang="en-US" sz="1300" b="1"/>
            <a:t>　してください。</a:t>
          </a:r>
          <a:br>
            <a:rPr kumimoji="1" lang="ja-JP" altLang="en-US" sz="1300" b="1"/>
          </a:br>
          <a:r>
            <a:rPr kumimoji="1" lang="ja-JP" altLang="en-US" sz="1300" b="1"/>
            <a:t>・ユーザー登録</a:t>
          </a:r>
          <a:r>
            <a:rPr kumimoji="1" lang="en-US" altLang="ja-JP" sz="1300" b="1"/>
            <a:t>ID</a:t>
          </a:r>
          <a:r>
            <a:rPr kumimoji="1" lang="ja-JP" altLang="en-US" sz="1300" b="1"/>
            <a:t>がご不明な場合は、ユーザー登録手引を確認のうえ、</a:t>
          </a:r>
          <a:endParaRPr kumimoji="1" lang="en-US" altLang="ja-JP" sz="1300" b="1"/>
        </a:p>
        <a:p>
          <a:r>
            <a:rPr kumimoji="1" lang="ja-JP" altLang="en-US" sz="1300" b="1"/>
            <a:t>　登録事業者が申請した統括者にご確認ください。</a:t>
          </a:r>
          <a:endParaRPr kumimoji="1" lang="en-US" altLang="ja-JP" sz="1300" b="1"/>
        </a:p>
      </xdr:txBody>
    </xdr:sp>
    <xdr:clientData/>
  </xdr:twoCellAnchor>
  <xdr:twoCellAnchor>
    <xdr:from>
      <xdr:col>94</xdr:col>
      <xdr:colOff>54429</xdr:colOff>
      <xdr:row>1</xdr:row>
      <xdr:rowOff>119743</xdr:rowOff>
    </xdr:from>
    <xdr:to>
      <xdr:col>131</xdr:col>
      <xdr:colOff>8964</xdr:colOff>
      <xdr:row>5</xdr:row>
      <xdr:rowOff>43543</xdr:rowOff>
    </xdr:to>
    <xdr:sp macro="" textlink="">
      <xdr:nvSpPr>
        <xdr:cNvPr id="4" name="テキスト ボックス 3">
          <a:extLst>
            <a:ext uri="{FF2B5EF4-FFF2-40B4-BE49-F238E27FC236}">
              <a16:creationId xmlns:a16="http://schemas.microsoft.com/office/drawing/2014/main" id="{F4CC5691-9BCE-4D2D-A7BF-E51062D0C2EC}"/>
            </a:ext>
          </a:extLst>
        </xdr:cNvPr>
        <xdr:cNvSpPr txBox="1"/>
      </xdr:nvSpPr>
      <xdr:spPr>
        <a:xfrm>
          <a:off x="9915605" y="397649"/>
          <a:ext cx="3092183" cy="891988"/>
        </a:xfrm>
        <a:prstGeom prst="rect">
          <a:avLst/>
        </a:prstGeom>
        <a:solidFill>
          <a:schemeClr val="accent4">
            <a:lumMod val="60000"/>
            <a:lumOff val="40000"/>
          </a:schemeClr>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リース等事業者が複数いる場合のみ提出してください。</a:t>
          </a:r>
          <a:endParaRPr kumimoji="1" lang="en-US" altLang="ja-JP" sz="1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280147</xdr:colOff>
      <xdr:row>44</xdr:row>
      <xdr:rowOff>300317</xdr:rowOff>
    </xdr:from>
    <xdr:to>
      <xdr:col>38</xdr:col>
      <xdr:colOff>302559</xdr:colOff>
      <xdr:row>55</xdr:row>
      <xdr:rowOff>233082</xdr:rowOff>
    </xdr:to>
    <xdr:sp macro="" textlink="">
      <xdr:nvSpPr>
        <xdr:cNvPr id="12" name="左矢印吹き出し 11">
          <a:extLst>
            <a:ext uri="{FF2B5EF4-FFF2-40B4-BE49-F238E27FC236}">
              <a16:creationId xmlns:a16="http://schemas.microsoft.com/office/drawing/2014/main" id="{61F519D0-CAD5-421A-AD5C-DE985CD94A17}"/>
            </a:ext>
          </a:extLst>
        </xdr:cNvPr>
        <xdr:cNvSpPr/>
      </xdr:nvSpPr>
      <xdr:spPr>
        <a:xfrm>
          <a:off x="8729382" y="10755405"/>
          <a:ext cx="7642412" cy="2779059"/>
        </a:xfrm>
        <a:prstGeom prst="leftArrowCallout">
          <a:avLst>
            <a:gd name="adj1" fmla="val 25000"/>
            <a:gd name="adj2" fmla="val 25000"/>
            <a:gd name="adj3" fmla="val 25000"/>
            <a:gd name="adj4" fmla="val 82949"/>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latin typeface="游ゴシック 本文"/>
            </a:rPr>
            <a:t>【</a:t>
          </a:r>
          <a:r>
            <a:rPr kumimoji="1" lang="ja-JP" altLang="en-US" sz="1200" b="1">
              <a:latin typeface="游ゴシック 本文"/>
            </a:rPr>
            <a:t>戸建住宅の場合</a:t>
          </a:r>
          <a:r>
            <a:rPr kumimoji="1" lang="en-US" altLang="ja-JP" sz="1200" b="1">
              <a:latin typeface="游ゴシック 本文"/>
            </a:rPr>
            <a:t>】</a:t>
          </a:r>
        </a:p>
        <a:p>
          <a:pPr algn="l"/>
          <a:r>
            <a:rPr kumimoji="1" lang="ja-JP" altLang="en-US" sz="1200" b="1">
              <a:latin typeface="游ゴシック 本文"/>
            </a:rPr>
            <a:t>　・「住戸及び共用部分</a:t>
          </a:r>
          <a:r>
            <a:rPr kumimoji="1" lang="en-US" altLang="ja-JP" sz="1200" b="1">
              <a:latin typeface="游ゴシック 本文"/>
            </a:rPr>
            <a:t>No.1</a:t>
          </a:r>
          <a:r>
            <a:rPr kumimoji="1" lang="ja-JP" altLang="en-US" sz="1200" b="1">
              <a:latin typeface="游ゴシック 本文"/>
            </a:rPr>
            <a:t>」のみに発電出力値合計を入力してください。</a:t>
          </a:r>
          <a:endParaRPr kumimoji="1" lang="en-US" altLang="ja-JP" sz="1200" b="1">
            <a:latin typeface="游ゴシック 本文"/>
          </a:endParaRPr>
        </a:p>
        <a:p>
          <a:pPr algn="l"/>
          <a:endParaRPr kumimoji="1" lang="en-US" altLang="ja-JP" sz="1200" b="1">
            <a:latin typeface="游ゴシック 本文"/>
          </a:endParaRPr>
        </a:p>
        <a:p>
          <a:pPr algn="l"/>
          <a:r>
            <a:rPr kumimoji="1" lang="en-US" altLang="ja-JP" sz="1200" b="1">
              <a:latin typeface="游ゴシック 本文"/>
            </a:rPr>
            <a:t>【</a:t>
          </a:r>
          <a:r>
            <a:rPr kumimoji="1" lang="ja-JP" altLang="en-US" sz="1200" b="1">
              <a:latin typeface="游ゴシック 本文"/>
            </a:rPr>
            <a:t>集合住宅で受電方式が一括受電の場合</a:t>
          </a:r>
          <a:r>
            <a:rPr kumimoji="1" lang="en-US" altLang="ja-JP" sz="1200" b="1">
              <a:latin typeface="游ゴシック 本文"/>
            </a:rPr>
            <a:t>】</a:t>
          </a:r>
        </a:p>
        <a:p>
          <a:pPr algn="l"/>
          <a:r>
            <a:rPr kumimoji="1" lang="ja-JP" altLang="en-US" sz="1200" b="1">
              <a:latin typeface="游ゴシック 本文"/>
            </a:rPr>
            <a:t>　・「住戸及び共用部分</a:t>
          </a:r>
          <a:r>
            <a:rPr kumimoji="1" lang="en-US" altLang="ja-JP" sz="1200" b="1">
              <a:latin typeface="游ゴシック 本文"/>
            </a:rPr>
            <a:t>No.1</a:t>
          </a:r>
          <a:r>
            <a:rPr kumimoji="1" lang="ja-JP" altLang="en-US" sz="1200" b="1">
              <a:latin typeface="游ゴシック 本文"/>
            </a:rPr>
            <a:t>」のみに発電出力値合計を入力してください。</a:t>
          </a:r>
        </a:p>
        <a:p>
          <a:pPr algn="l"/>
          <a:endParaRPr kumimoji="1" lang="en-US" altLang="ja-JP" sz="1200" b="1">
            <a:latin typeface="游ゴシック 本文"/>
          </a:endParaRPr>
        </a:p>
        <a:p>
          <a:pPr algn="l"/>
          <a:r>
            <a:rPr kumimoji="1" lang="en-US" altLang="ja-JP" sz="1200" b="1">
              <a:latin typeface="游ゴシック 本文"/>
            </a:rPr>
            <a:t>【</a:t>
          </a:r>
          <a:r>
            <a:rPr kumimoji="1" lang="ja-JP" altLang="en-US" sz="1200" b="1">
              <a:latin typeface="游ゴシック 本文"/>
            </a:rPr>
            <a:t>集合住宅で受電方式が戸別連携の場合</a:t>
          </a:r>
          <a:r>
            <a:rPr kumimoji="1" lang="en-US" altLang="ja-JP" sz="1200" b="1">
              <a:latin typeface="游ゴシック 本文"/>
            </a:rPr>
            <a:t>】</a:t>
          </a:r>
        </a:p>
        <a:p>
          <a:pPr algn="l"/>
          <a:r>
            <a:rPr kumimoji="1" lang="ja-JP" altLang="en-US" sz="1200" b="1">
              <a:latin typeface="游ゴシック 本文"/>
            </a:rPr>
            <a:t>・集合住宅の場合の受電方式で戸別連携を選択し、第二面別紙に記入し提出してください。</a:t>
          </a:r>
          <a:endParaRPr kumimoji="1" lang="en-US" altLang="ja-JP" sz="1200" b="1">
            <a:latin typeface="游ゴシック 本文"/>
          </a:endParaRPr>
        </a:p>
        <a:p>
          <a:pPr algn="l"/>
          <a:r>
            <a:rPr kumimoji="1" lang="ja-JP" altLang="en-US" sz="1200" b="1">
              <a:latin typeface="游ゴシック 本文"/>
            </a:rPr>
            <a:t>　　</a:t>
          </a:r>
          <a:r>
            <a:rPr kumimoji="1" lang="en-US" altLang="ja-JP" sz="1200" b="1">
              <a:latin typeface="游ゴシック 本文"/>
            </a:rPr>
            <a:t>※</a:t>
          </a:r>
          <a:r>
            <a:rPr kumimoji="1" lang="en-US" altLang="ja-JP" sz="1200" b="1">
              <a:solidFill>
                <a:schemeClr val="lt1"/>
              </a:solidFill>
              <a:effectLst/>
              <a:latin typeface="游ゴシック 本文"/>
              <a:ea typeface="+mn-ea"/>
              <a:cs typeface="+mn-cs"/>
            </a:rPr>
            <a:t>2</a:t>
          </a:r>
          <a:r>
            <a:rPr kumimoji="1" lang="ja-JP" altLang="en-US" sz="1200" b="1">
              <a:solidFill>
                <a:schemeClr val="lt1"/>
              </a:solidFill>
              <a:effectLst/>
              <a:latin typeface="游ゴシック 本文"/>
              <a:ea typeface="+mn-ea"/>
              <a:cs typeface="+mn-cs"/>
            </a:rPr>
            <a:t>～</a:t>
          </a:r>
          <a:r>
            <a:rPr kumimoji="1" lang="en-US" altLang="ja-JP" sz="1200" b="1">
              <a:solidFill>
                <a:schemeClr val="lt1"/>
              </a:solidFill>
              <a:effectLst/>
              <a:latin typeface="游ゴシック 本文"/>
              <a:ea typeface="+mn-ea"/>
              <a:cs typeface="+mn-cs"/>
            </a:rPr>
            <a:t>20</a:t>
          </a:r>
          <a:r>
            <a:rPr kumimoji="1" lang="ja-JP" altLang="en-US" sz="1200" b="1">
              <a:solidFill>
                <a:schemeClr val="lt1"/>
              </a:solidFill>
              <a:effectLst/>
              <a:latin typeface="游ゴシック 本文"/>
              <a:ea typeface="+mn-ea"/>
              <a:cs typeface="+mn-cs"/>
            </a:rPr>
            <a:t>戸の場合は「第二面別紙（</a:t>
          </a:r>
          <a:r>
            <a:rPr kumimoji="1" lang="en-US" altLang="ja-JP" sz="1200" b="1">
              <a:solidFill>
                <a:schemeClr val="lt1"/>
              </a:solidFill>
              <a:effectLst/>
              <a:latin typeface="游ゴシック 本文"/>
              <a:ea typeface="+mn-ea"/>
              <a:cs typeface="+mn-cs"/>
            </a:rPr>
            <a:t>2</a:t>
          </a:r>
          <a:r>
            <a:rPr kumimoji="1" lang="ja-JP" altLang="en-US" sz="1200" b="1">
              <a:solidFill>
                <a:schemeClr val="lt1"/>
              </a:solidFill>
              <a:effectLst/>
              <a:latin typeface="游ゴシック 本文"/>
              <a:ea typeface="+mn-ea"/>
              <a:cs typeface="+mn-cs"/>
            </a:rPr>
            <a:t>～</a:t>
          </a:r>
          <a:r>
            <a:rPr kumimoji="1" lang="en-US" altLang="ja-JP" sz="1200" b="1">
              <a:solidFill>
                <a:schemeClr val="lt1"/>
              </a:solidFill>
              <a:effectLst/>
              <a:latin typeface="游ゴシック 本文"/>
              <a:ea typeface="+mn-ea"/>
              <a:cs typeface="+mn-cs"/>
            </a:rPr>
            <a:t>20</a:t>
          </a:r>
          <a:r>
            <a:rPr kumimoji="1" lang="ja-JP" altLang="en-US" sz="1200" b="1">
              <a:solidFill>
                <a:schemeClr val="lt1"/>
              </a:solidFill>
              <a:effectLst/>
              <a:latin typeface="游ゴシック 本文"/>
              <a:ea typeface="+mn-ea"/>
              <a:cs typeface="+mn-cs"/>
            </a:rPr>
            <a:t>戸）」シートを提出</a:t>
          </a:r>
          <a:endParaRPr kumimoji="1" lang="en-US" altLang="ja-JP" sz="1200" b="1">
            <a:solidFill>
              <a:schemeClr val="lt1"/>
            </a:solidFill>
            <a:effectLst/>
            <a:latin typeface="游ゴシック 本文"/>
            <a:ea typeface="+mn-ea"/>
            <a:cs typeface="+mn-cs"/>
          </a:endParaRPr>
        </a:p>
        <a:p>
          <a:pPr algn="l"/>
          <a:r>
            <a:rPr kumimoji="1" lang="ja-JP" altLang="en-US" sz="1200" b="1">
              <a:solidFill>
                <a:schemeClr val="lt1"/>
              </a:solidFill>
              <a:effectLst/>
              <a:latin typeface="游ゴシック 本文"/>
              <a:ea typeface="+mn-ea"/>
              <a:cs typeface="+mn-cs"/>
            </a:rPr>
            <a:t>　　</a:t>
          </a:r>
          <a:r>
            <a:rPr kumimoji="1" lang="en-US" altLang="ja-JP" sz="1200" b="1">
              <a:solidFill>
                <a:schemeClr val="lt1"/>
              </a:solidFill>
              <a:effectLst/>
              <a:latin typeface="游ゴシック 本文"/>
              <a:ea typeface="+mn-ea"/>
              <a:cs typeface="+mn-cs"/>
            </a:rPr>
            <a:t>※21</a:t>
          </a:r>
          <a:r>
            <a:rPr kumimoji="1" lang="ja-JP" altLang="en-US" sz="1200" b="1">
              <a:solidFill>
                <a:schemeClr val="lt1"/>
              </a:solidFill>
              <a:effectLst/>
              <a:latin typeface="游ゴシック 本文"/>
              <a:ea typeface="+mn-ea"/>
              <a:cs typeface="+mn-cs"/>
            </a:rPr>
            <a:t>戸以上の場合は「第二面別紙（</a:t>
          </a:r>
          <a:r>
            <a:rPr kumimoji="1" lang="en-US" altLang="ja-JP" sz="1200" b="1">
              <a:solidFill>
                <a:schemeClr val="lt1"/>
              </a:solidFill>
              <a:effectLst/>
              <a:latin typeface="游ゴシック 本文"/>
              <a:ea typeface="+mn-ea"/>
              <a:cs typeface="+mn-cs"/>
            </a:rPr>
            <a:t>21</a:t>
          </a:r>
          <a:r>
            <a:rPr kumimoji="1" lang="ja-JP" altLang="en-US" sz="1200" b="1">
              <a:solidFill>
                <a:schemeClr val="lt1"/>
              </a:solidFill>
              <a:effectLst/>
              <a:latin typeface="游ゴシック 本文"/>
              <a:ea typeface="+mn-ea"/>
              <a:cs typeface="+mn-cs"/>
            </a:rPr>
            <a:t>戸以上）」シートを提出　　</a:t>
          </a:r>
          <a:endParaRPr kumimoji="1" lang="en-US" altLang="ja-JP" sz="1200" b="1">
            <a:latin typeface="游ゴシック 本文"/>
          </a:endParaRPr>
        </a:p>
      </xdr:txBody>
    </xdr:sp>
    <xdr:clientData/>
  </xdr:twoCellAnchor>
  <xdr:twoCellAnchor>
    <xdr:from>
      <xdr:col>20</xdr:col>
      <xdr:colOff>320490</xdr:colOff>
      <xdr:row>38</xdr:row>
      <xdr:rowOff>40354</xdr:rowOff>
    </xdr:from>
    <xdr:to>
      <xdr:col>38</xdr:col>
      <xdr:colOff>324972</xdr:colOff>
      <xdr:row>44</xdr:row>
      <xdr:rowOff>126014</xdr:rowOff>
    </xdr:to>
    <xdr:sp macro="" textlink="">
      <xdr:nvSpPr>
        <xdr:cNvPr id="14" name="左矢印吹き出し 6">
          <a:extLst>
            <a:ext uri="{FF2B5EF4-FFF2-40B4-BE49-F238E27FC236}">
              <a16:creationId xmlns:a16="http://schemas.microsoft.com/office/drawing/2014/main" id="{2FEEEC30-C5A4-4A8A-AC6D-9AB31B8348E0}"/>
            </a:ext>
          </a:extLst>
        </xdr:cNvPr>
        <xdr:cNvSpPr/>
      </xdr:nvSpPr>
      <xdr:spPr>
        <a:xfrm>
          <a:off x="8769725" y="8512001"/>
          <a:ext cx="7624482" cy="2069101"/>
        </a:xfrm>
        <a:prstGeom prst="leftArrowCallout">
          <a:avLst>
            <a:gd name="adj1" fmla="val 25000"/>
            <a:gd name="adj2" fmla="val 25000"/>
            <a:gd name="adj3" fmla="val 25000"/>
            <a:gd name="adj4" fmla="val 8657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t>【</a:t>
          </a:r>
          <a:r>
            <a:rPr kumimoji="1" lang="ja-JP" altLang="en-US" sz="1200" b="1"/>
            <a:t>集合住宅の場合の受電方式について</a:t>
          </a:r>
          <a:r>
            <a:rPr kumimoji="1" lang="en-US" altLang="ja-JP" sz="1200" b="1"/>
            <a:t>】</a:t>
          </a:r>
        </a:p>
        <a:p>
          <a:pPr algn="l"/>
          <a:r>
            <a:rPr kumimoji="1" lang="en-US" altLang="ja-JP" sz="1200" b="1" u="sng"/>
            <a:t>※</a:t>
          </a:r>
          <a:r>
            <a:rPr kumimoji="1" lang="ja-JP" altLang="en-US" sz="1200" b="1" u="sng"/>
            <a:t>戸建住宅の場合は、選択しないでください。</a:t>
          </a:r>
          <a:endParaRPr kumimoji="1" lang="en-US" altLang="ja-JP" sz="1200" b="1" u="sng"/>
        </a:p>
        <a:p>
          <a:pPr algn="l"/>
          <a:endParaRPr kumimoji="1" lang="en-US" altLang="ja-JP" sz="1200" b="1"/>
        </a:p>
        <a:p>
          <a:pPr algn="l"/>
          <a:r>
            <a:rPr kumimoji="1" lang="ja-JP" altLang="en-US" sz="1200" b="1"/>
            <a:t>・太陽光発電システムで発電した電力をパワーコンディショナーにて一括で受電して</a:t>
          </a:r>
          <a:endParaRPr kumimoji="1" lang="en-US" altLang="ja-JP" sz="1200" b="1"/>
        </a:p>
        <a:p>
          <a:pPr algn="l"/>
          <a:r>
            <a:rPr kumimoji="1" lang="ja-JP" altLang="en-US" sz="1200" b="1"/>
            <a:t>　から、各住戸及び共用部分に分配する場合は</a:t>
          </a:r>
          <a:r>
            <a:rPr kumimoji="1" lang="ja-JP" altLang="en-US" sz="1200" b="1" u="none"/>
            <a:t>「一括受電」を選択してください。</a:t>
          </a:r>
        </a:p>
        <a:p>
          <a:pPr algn="l"/>
          <a:endParaRPr kumimoji="1" lang="ja-JP" altLang="en-US" sz="1200" b="1"/>
        </a:p>
        <a:p>
          <a:pPr algn="l"/>
          <a:r>
            <a:rPr kumimoji="1" lang="ja-JP" altLang="en-US" sz="1200" b="1"/>
            <a:t>・太陽光発電システムで発電した電力を、戸別（各住戸及び共用部分）に設置された</a:t>
          </a:r>
          <a:endParaRPr kumimoji="1" lang="en-US" altLang="ja-JP" sz="1200" b="1"/>
        </a:p>
        <a:p>
          <a:pPr algn="l"/>
          <a:r>
            <a:rPr kumimoji="1" lang="ja-JP" altLang="en-US" sz="1200" b="1"/>
            <a:t>　パワーコンディショナーで受電・連携する場合は、</a:t>
          </a:r>
          <a:r>
            <a:rPr kumimoji="1" lang="ja-JP" altLang="en-US" sz="1200" b="1" u="none"/>
            <a:t>「戸別連携」を選択してください。</a:t>
          </a:r>
          <a:endParaRPr kumimoji="1" lang="en-US" altLang="ja-JP" sz="1200" b="1" u="none"/>
        </a:p>
      </xdr:txBody>
    </xdr:sp>
    <xdr:clientData/>
  </xdr:twoCellAnchor>
  <xdr:twoCellAnchor>
    <xdr:from>
      <xdr:col>9</xdr:col>
      <xdr:colOff>358588</xdr:colOff>
      <xdr:row>67</xdr:row>
      <xdr:rowOff>125506</xdr:rowOff>
    </xdr:from>
    <xdr:to>
      <xdr:col>18</xdr:col>
      <xdr:colOff>449036</xdr:colOff>
      <xdr:row>70</xdr:row>
      <xdr:rowOff>185937</xdr:rowOff>
    </xdr:to>
    <xdr:sp macro="" textlink="">
      <xdr:nvSpPr>
        <xdr:cNvPr id="13" name="四角形吹き出し 18">
          <a:extLst>
            <a:ext uri="{FF2B5EF4-FFF2-40B4-BE49-F238E27FC236}">
              <a16:creationId xmlns:a16="http://schemas.microsoft.com/office/drawing/2014/main" id="{96B2C627-A4A3-49A4-8D2E-23752F15503C}"/>
            </a:ext>
          </a:extLst>
        </xdr:cNvPr>
        <xdr:cNvSpPr/>
      </xdr:nvSpPr>
      <xdr:spPr>
        <a:xfrm>
          <a:off x="4141694" y="16351624"/>
          <a:ext cx="4205248" cy="759678"/>
        </a:xfrm>
        <a:prstGeom prst="wedgeRectCallout">
          <a:avLst>
            <a:gd name="adj1" fmla="val 18175"/>
            <a:gd name="adj2" fmla="val -995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太陽光発電システム合計申請金額は、助成対象経費合計を超えることができません。</a:t>
          </a:r>
        </a:p>
      </xdr:txBody>
    </xdr:sp>
    <xdr:clientData/>
  </xdr:twoCellAnchor>
  <xdr:twoCellAnchor>
    <xdr:from>
      <xdr:col>20</xdr:col>
      <xdr:colOff>67236</xdr:colOff>
      <xdr:row>21</xdr:row>
      <xdr:rowOff>224117</xdr:rowOff>
    </xdr:from>
    <xdr:to>
      <xdr:col>21</xdr:col>
      <xdr:colOff>39302</xdr:colOff>
      <xdr:row>21</xdr:row>
      <xdr:rowOff>224558</xdr:rowOff>
    </xdr:to>
    <xdr:cxnSp macro="">
      <xdr:nvCxnSpPr>
        <xdr:cNvPr id="4" name="直線コネクタ 3">
          <a:extLst>
            <a:ext uri="{FF2B5EF4-FFF2-40B4-BE49-F238E27FC236}">
              <a16:creationId xmlns:a16="http://schemas.microsoft.com/office/drawing/2014/main" id="{550FFF9A-F66F-4D28-9E29-C06CC3EB2832}"/>
            </a:ext>
          </a:extLst>
        </xdr:cNvPr>
        <xdr:cNvCxnSpPr>
          <a:endCxn id="5" idx="1"/>
        </xdr:cNvCxnSpPr>
      </xdr:nvCxnSpPr>
      <xdr:spPr>
        <a:xfrm>
          <a:off x="8516471" y="5009029"/>
          <a:ext cx="610802" cy="441"/>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39302</xdr:colOff>
      <xdr:row>19</xdr:row>
      <xdr:rowOff>123265</xdr:rowOff>
    </xdr:from>
    <xdr:to>
      <xdr:col>31</xdr:col>
      <xdr:colOff>159685</xdr:colOff>
      <xdr:row>24</xdr:row>
      <xdr:rowOff>79322</xdr:rowOff>
    </xdr:to>
    <xdr:sp macro="" textlink="">
      <xdr:nvSpPr>
        <xdr:cNvPr id="5" name="テキスト ボックス 4">
          <a:extLst>
            <a:ext uri="{FF2B5EF4-FFF2-40B4-BE49-F238E27FC236}">
              <a16:creationId xmlns:a16="http://schemas.microsoft.com/office/drawing/2014/main" id="{07389FFB-7194-47A5-ACB6-95DB04864C5B}"/>
            </a:ext>
          </a:extLst>
        </xdr:cNvPr>
        <xdr:cNvSpPr txBox="1"/>
      </xdr:nvSpPr>
      <xdr:spPr>
        <a:xfrm>
          <a:off x="8992802" y="4409515"/>
          <a:ext cx="5001946" cy="1146682"/>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r>
            <a:rPr kumimoji="1" lang="ja-JP" altLang="ja-JP" sz="1100" b="1">
              <a:effectLst/>
              <a:latin typeface="+mn-lt"/>
              <a:ea typeface="+mn-ea"/>
              <a:cs typeface="+mn-cs"/>
            </a:rPr>
            <a:t>太陽光発電システムの発電出力値、オール電化の該当の有無は東京ゼロエミ住宅設計確認書と同じ値を記入してください。</a:t>
          </a:r>
          <a:endParaRPr lang="ja-JP" altLang="ja-JP">
            <a:effectLst/>
          </a:endParaRPr>
        </a:p>
      </xdr:txBody>
    </xdr:sp>
    <xdr:clientData/>
  </xdr:twoCellAnchor>
  <xdr:twoCellAnchor>
    <xdr:from>
      <xdr:col>20</xdr:col>
      <xdr:colOff>82826</xdr:colOff>
      <xdr:row>11</xdr:row>
      <xdr:rowOff>231379</xdr:rowOff>
    </xdr:from>
    <xdr:to>
      <xdr:col>21</xdr:col>
      <xdr:colOff>39302</xdr:colOff>
      <xdr:row>11</xdr:row>
      <xdr:rowOff>231914</xdr:rowOff>
    </xdr:to>
    <xdr:cxnSp macro="">
      <xdr:nvCxnSpPr>
        <xdr:cNvPr id="6" name="直線コネクタ 5">
          <a:extLst>
            <a:ext uri="{FF2B5EF4-FFF2-40B4-BE49-F238E27FC236}">
              <a16:creationId xmlns:a16="http://schemas.microsoft.com/office/drawing/2014/main" id="{C84754E3-1AA4-E990-8F96-607DD74B4907}"/>
            </a:ext>
          </a:extLst>
        </xdr:cNvPr>
        <xdr:cNvCxnSpPr>
          <a:endCxn id="8" idx="1"/>
        </xdr:cNvCxnSpPr>
      </xdr:nvCxnSpPr>
      <xdr:spPr>
        <a:xfrm flipV="1">
          <a:off x="8464826" y="2210922"/>
          <a:ext cx="594237" cy="535"/>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39302</xdr:colOff>
      <xdr:row>9</xdr:row>
      <xdr:rowOff>33617</xdr:rowOff>
    </xdr:from>
    <xdr:to>
      <xdr:col>31</xdr:col>
      <xdr:colOff>159685</xdr:colOff>
      <xdr:row>14</xdr:row>
      <xdr:rowOff>23291</xdr:rowOff>
    </xdr:to>
    <xdr:sp macro="" textlink="">
      <xdr:nvSpPr>
        <xdr:cNvPr id="8" name="テキスト ボックス 7">
          <a:extLst>
            <a:ext uri="{FF2B5EF4-FFF2-40B4-BE49-F238E27FC236}">
              <a16:creationId xmlns:a16="http://schemas.microsoft.com/office/drawing/2014/main" id="{D438BBD7-4382-0818-33E8-4A357AB59B0F}"/>
            </a:ext>
          </a:extLst>
        </xdr:cNvPr>
        <xdr:cNvSpPr txBox="1"/>
      </xdr:nvSpPr>
      <xdr:spPr>
        <a:xfrm>
          <a:off x="8992802" y="1605242"/>
          <a:ext cx="5001946" cy="1204112"/>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r>
            <a:rPr kumimoji="1" lang="en-US" altLang="ja-JP" sz="1100" b="1">
              <a:effectLst/>
              <a:latin typeface="+mn-lt"/>
              <a:ea typeface="+mn-ea"/>
              <a:cs typeface="+mn-cs"/>
            </a:rPr>
            <a:t>【</a:t>
          </a:r>
          <a:r>
            <a:rPr kumimoji="1" lang="ja-JP" altLang="en-US" sz="1100" b="1">
              <a:effectLst/>
              <a:latin typeface="+mn-lt"/>
              <a:ea typeface="+mn-ea"/>
              <a:cs typeface="+mn-cs"/>
            </a:rPr>
            <a:t>戸建住宅の場合</a:t>
          </a:r>
          <a:r>
            <a:rPr kumimoji="1" lang="en-US" altLang="ja-JP" sz="1100" b="1">
              <a:effectLst/>
              <a:latin typeface="+mn-lt"/>
              <a:ea typeface="+mn-ea"/>
              <a:cs typeface="+mn-cs"/>
            </a:rPr>
            <a:t>】</a:t>
          </a:r>
        </a:p>
        <a:p>
          <a:r>
            <a:rPr kumimoji="1" lang="ja-JP" altLang="en-US" sz="1100" b="1">
              <a:effectLst/>
              <a:latin typeface="+mn-lt"/>
              <a:ea typeface="+mn-ea"/>
              <a:cs typeface="+mn-cs"/>
            </a:rPr>
            <a:t>・東京ゼロエミ住宅設計確認書に記載されている水準を記入してください。</a:t>
          </a:r>
        </a:p>
        <a:p>
          <a:r>
            <a:rPr kumimoji="1" lang="en-US" altLang="ja-JP" sz="1100" b="1">
              <a:effectLst/>
              <a:latin typeface="+mn-lt"/>
              <a:ea typeface="+mn-ea"/>
              <a:cs typeface="+mn-cs"/>
            </a:rPr>
            <a:t>※</a:t>
          </a:r>
          <a:r>
            <a:rPr kumimoji="1" lang="ja-JP" altLang="en-US" sz="1100" b="1">
              <a:effectLst/>
              <a:latin typeface="+mn-lt"/>
              <a:ea typeface="+mn-ea"/>
              <a:cs typeface="+mn-cs"/>
            </a:rPr>
            <a:t>戸建住宅の場合に、住宅申請金額が自動計算されます。</a:t>
          </a:r>
        </a:p>
      </xdr:txBody>
    </xdr:sp>
    <xdr:clientData/>
  </xdr:twoCellAnchor>
  <xdr:twoCellAnchor>
    <xdr:from>
      <xdr:col>20</xdr:col>
      <xdr:colOff>91109</xdr:colOff>
      <xdr:row>16</xdr:row>
      <xdr:rowOff>77224</xdr:rowOff>
    </xdr:from>
    <xdr:to>
      <xdr:col>21</xdr:col>
      <xdr:colOff>39302</xdr:colOff>
      <xdr:row>16</xdr:row>
      <xdr:rowOff>82826</xdr:rowOff>
    </xdr:to>
    <xdr:cxnSp macro="">
      <xdr:nvCxnSpPr>
        <xdr:cNvPr id="9" name="直線コネクタ 8">
          <a:extLst>
            <a:ext uri="{FF2B5EF4-FFF2-40B4-BE49-F238E27FC236}">
              <a16:creationId xmlns:a16="http://schemas.microsoft.com/office/drawing/2014/main" id="{E6AB7BE6-FB0A-C41E-FCB4-9F9EE4C497A2}"/>
            </a:ext>
          </a:extLst>
        </xdr:cNvPr>
        <xdr:cNvCxnSpPr>
          <a:endCxn id="10" idx="1"/>
        </xdr:cNvCxnSpPr>
      </xdr:nvCxnSpPr>
      <xdr:spPr>
        <a:xfrm flipV="1">
          <a:off x="8473109" y="3630463"/>
          <a:ext cx="585954" cy="560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39302</xdr:colOff>
      <xdr:row>14</xdr:row>
      <xdr:rowOff>145676</xdr:rowOff>
    </xdr:from>
    <xdr:to>
      <xdr:col>31</xdr:col>
      <xdr:colOff>159685</xdr:colOff>
      <xdr:row>19</xdr:row>
      <xdr:rowOff>33618</xdr:rowOff>
    </xdr:to>
    <xdr:sp macro="" textlink="">
      <xdr:nvSpPr>
        <xdr:cNvPr id="10" name="テキスト ボックス 9">
          <a:extLst>
            <a:ext uri="{FF2B5EF4-FFF2-40B4-BE49-F238E27FC236}">
              <a16:creationId xmlns:a16="http://schemas.microsoft.com/office/drawing/2014/main" id="{5B155B9D-4934-211E-3359-46FE9BDC5DB8}"/>
            </a:ext>
          </a:extLst>
        </xdr:cNvPr>
        <xdr:cNvSpPr txBox="1"/>
      </xdr:nvSpPr>
      <xdr:spPr>
        <a:xfrm>
          <a:off x="8992802" y="2931739"/>
          <a:ext cx="5001946" cy="1388129"/>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r>
            <a:rPr kumimoji="1" lang="en-US" altLang="ja-JP" sz="1100" b="1">
              <a:effectLst/>
              <a:latin typeface="+mn-lt"/>
              <a:ea typeface="+mn-ea"/>
              <a:cs typeface="+mn-cs"/>
            </a:rPr>
            <a:t>【</a:t>
          </a:r>
          <a:r>
            <a:rPr kumimoji="1" lang="ja-JP" altLang="en-US" sz="1100" b="1">
              <a:effectLst/>
              <a:latin typeface="+mn-lt"/>
              <a:ea typeface="+mn-ea"/>
              <a:cs typeface="+mn-cs"/>
            </a:rPr>
            <a:t>集合住宅の場合</a:t>
          </a:r>
          <a:r>
            <a:rPr kumimoji="1" lang="en-US" altLang="ja-JP" sz="1100" b="1">
              <a:effectLst/>
              <a:latin typeface="+mn-lt"/>
              <a:ea typeface="+mn-ea"/>
              <a:cs typeface="+mn-cs"/>
            </a:rPr>
            <a:t>】</a:t>
          </a:r>
        </a:p>
        <a:p>
          <a:r>
            <a:rPr kumimoji="1" lang="ja-JP" altLang="en-US" sz="1100" b="1">
              <a:effectLst/>
              <a:latin typeface="+mn-lt"/>
              <a:ea typeface="+mn-ea"/>
              <a:cs typeface="+mn-cs"/>
            </a:rPr>
            <a:t>・東京ゼロエミ住宅設計確認書に記載されている単位住戸の番号及び水準を記入してください。</a:t>
          </a:r>
        </a:p>
        <a:p>
          <a:r>
            <a:rPr kumimoji="1" lang="en-US" altLang="ja-JP" sz="1100" b="1">
              <a:effectLst/>
              <a:latin typeface="+mn-lt"/>
              <a:ea typeface="+mn-ea"/>
              <a:cs typeface="+mn-cs"/>
            </a:rPr>
            <a:t>※</a:t>
          </a:r>
          <a:r>
            <a:rPr kumimoji="1" lang="ja-JP" altLang="en-US" sz="1100" b="1">
              <a:effectLst/>
              <a:latin typeface="+mn-lt"/>
              <a:ea typeface="+mn-ea"/>
              <a:cs typeface="+mn-cs"/>
            </a:rPr>
            <a:t>集合住宅の場合に、各水準ごとの戸数及び住宅申請金額が自動計算されます。</a:t>
          </a:r>
        </a:p>
      </xdr:txBody>
    </xdr:sp>
    <xdr:clientData/>
  </xdr:twoCellAnchor>
  <xdr:twoCellAnchor>
    <xdr:from>
      <xdr:col>21</xdr:col>
      <xdr:colOff>39302</xdr:colOff>
      <xdr:row>56</xdr:row>
      <xdr:rowOff>6725</xdr:rowOff>
    </xdr:from>
    <xdr:to>
      <xdr:col>31</xdr:col>
      <xdr:colOff>175093</xdr:colOff>
      <xdr:row>62</xdr:row>
      <xdr:rowOff>7605</xdr:rowOff>
    </xdr:to>
    <xdr:sp macro="" textlink="">
      <xdr:nvSpPr>
        <xdr:cNvPr id="22" name="テキスト ボックス 21">
          <a:extLst>
            <a:ext uri="{FF2B5EF4-FFF2-40B4-BE49-F238E27FC236}">
              <a16:creationId xmlns:a16="http://schemas.microsoft.com/office/drawing/2014/main" id="{95EFE353-9186-4512-B5A8-B616FD5D2BE3}"/>
            </a:ext>
          </a:extLst>
        </xdr:cNvPr>
        <xdr:cNvSpPr txBox="1"/>
      </xdr:nvSpPr>
      <xdr:spPr>
        <a:xfrm>
          <a:off x="8992802" y="13603663"/>
          <a:ext cx="5017354" cy="1191505"/>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r>
            <a:rPr kumimoji="1" lang="en-US" altLang="ja-JP" sz="1100" b="1">
              <a:effectLst/>
              <a:latin typeface="+mn-lt"/>
              <a:ea typeface="+mn-ea"/>
              <a:cs typeface="+mn-cs"/>
            </a:rPr>
            <a:t>【A】</a:t>
          </a:r>
          <a:r>
            <a:rPr kumimoji="1" lang="ja-JP" altLang="en-US" sz="1100" b="1">
              <a:effectLst/>
              <a:latin typeface="+mn-lt"/>
              <a:ea typeface="+mn-ea"/>
              <a:cs typeface="+mn-cs"/>
            </a:rPr>
            <a:t>～</a:t>
          </a:r>
          <a:r>
            <a:rPr kumimoji="1" lang="en-US" altLang="ja-JP" sz="1100" b="1">
              <a:effectLst/>
              <a:latin typeface="+mn-lt"/>
              <a:ea typeface="+mn-ea"/>
              <a:cs typeface="+mn-cs"/>
            </a:rPr>
            <a:t>【D】</a:t>
          </a:r>
          <a:r>
            <a:rPr kumimoji="1" lang="ja-JP" altLang="en-US" sz="1100" b="1">
              <a:effectLst/>
              <a:latin typeface="+mn-lt"/>
              <a:ea typeface="+mn-ea"/>
              <a:cs typeface="+mn-cs"/>
            </a:rPr>
            <a:t>は機能性</a:t>
          </a:r>
          <a:r>
            <a:rPr kumimoji="1" lang="en-US" altLang="ja-JP" sz="1100" b="1">
              <a:effectLst/>
              <a:latin typeface="+mn-lt"/>
              <a:ea typeface="+mn-ea"/>
              <a:cs typeface="+mn-cs"/>
            </a:rPr>
            <a:t>PV</a:t>
          </a:r>
          <a:r>
            <a:rPr kumimoji="1" lang="ja-JP" altLang="en-US" sz="1100" b="1">
              <a:effectLst/>
              <a:latin typeface="+mn-lt"/>
              <a:ea typeface="+mn-ea"/>
              <a:cs typeface="+mn-cs"/>
            </a:rPr>
            <a:t>の設置がある場合のみ、記入してください。</a:t>
          </a:r>
        </a:p>
        <a:p>
          <a:r>
            <a:rPr kumimoji="1" lang="ja-JP" altLang="en-US" sz="1100" b="1">
              <a:effectLst/>
              <a:latin typeface="+mn-lt"/>
              <a:ea typeface="+mn-ea"/>
              <a:cs typeface="+mn-cs"/>
            </a:rPr>
            <a:t>機能性</a:t>
          </a:r>
          <a:r>
            <a:rPr kumimoji="1" lang="en-US" altLang="ja-JP" sz="1100" b="1">
              <a:effectLst/>
              <a:latin typeface="+mn-lt"/>
              <a:ea typeface="+mn-ea"/>
              <a:cs typeface="+mn-cs"/>
            </a:rPr>
            <a:t>PV</a:t>
          </a:r>
          <a:r>
            <a:rPr kumimoji="1" lang="ja-JP" altLang="en-US" sz="1100" b="1">
              <a:effectLst/>
              <a:latin typeface="+mn-lt"/>
              <a:ea typeface="+mn-ea"/>
              <a:cs typeface="+mn-cs"/>
            </a:rPr>
            <a:t>の設置がない場合は記入しないでください。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348823</xdr:colOff>
      <xdr:row>152</xdr:row>
      <xdr:rowOff>179455</xdr:rowOff>
    </xdr:from>
    <xdr:to>
      <xdr:col>18</xdr:col>
      <xdr:colOff>439271</xdr:colOff>
      <xdr:row>156</xdr:row>
      <xdr:rowOff>6803</xdr:rowOff>
    </xdr:to>
    <xdr:sp macro="" textlink="">
      <xdr:nvSpPr>
        <xdr:cNvPr id="2" name="四角形吹き出し 18">
          <a:extLst>
            <a:ext uri="{FF2B5EF4-FFF2-40B4-BE49-F238E27FC236}">
              <a16:creationId xmlns:a16="http://schemas.microsoft.com/office/drawing/2014/main" id="{F8733161-5E75-4574-AC9E-300417CF3277}"/>
            </a:ext>
          </a:extLst>
        </xdr:cNvPr>
        <xdr:cNvSpPr/>
      </xdr:nvSpPr>
      <xdr:spPr>
        <a:xfrm>
          <a:off x="3854023" y="14863643"/>
          <a:ext cx="4205248" cy="759678"/>
        </a:xfrm>
        <a:prstGeom prst="wedgeRectCallout">
          <a:avLst>
            <a:gd name="adj1" fmla="val 18175"/>
            <a:gd name="adj2" fmla="val -995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太陽光発電システム合計申請金額は、助成対象経費合計を超えることができません。</a:t>
          </a:r>
        </a:p>
      </xdr:txBody>
    </xdr:sp>
    <xdr:clientData/>
  </xdr:twoCellAnchor>
  <xdr:twoCellAnchor>
    <xdr:from>
      <xdr:col>22</xdr:col>
      <xdr:colOff>46183</xdr:colOff>
      <xdr:row>0</xdr:row>
      <xdr:rowOff>150714</xdr:rowOff>
    </xdr:from>
    <xdr:to>
      <xdr:col>37</xdr:col>
      <xdr:colOff>318250</xdr:colOff>
      <xdr:row>4</xdr:row>
      <xdr:rowOff>95727</xdr:rowOff>
    </xdr:to>
    <xdr:sp macro="" textlink="">
      <xdr:nvSpPr>
        <xdr:cNvPr id="3" name="フローチャート: 処理 2">
          <a:extLst>
            <a:ext uri="{FF2B5EF4-FFF2-40B4-BE49-F238E27FC236}">
              <a16:creationId xmlns:a16="http://schemas.microsoft.com/office/drawing/2014/main" id="{1E8207F4-2231-42BE-81AE-1DDF178E33F9}"/>
            </a:ext>
          </a:extLst>
        </xdr:cNvPr>
        <xdr:cNvSpPr/>
      </xdr:nvSpPr>
      <xdr:spPr>
        <a:xfrm>
          <a:off x="8652301" y="150714"/>
          <a:ext cx="6350137" cy="635295"/>
        </a:xfrm>
        <a:prstGeom prst="flowChartProcess">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集合住宅で戸別連携　</a:t>
          </a:r>
          <a:r>
            <a:rPr kumimoji="1" lang="en-US" altLang="ja-JP" sz="2400" b="1"/>
            <a:t>2</a:t>
          </a:r>
          <a:r>
            <a:rPr kumimoji="1" lang="ja-JP" altLang="en-US" sz="2400" b="1"/>
            <a:t>戸～</a:t>
          </a:r>
          <a:r>
            <a:rPr kumimoji="1" lang="en-US" altLang="ja-JP" sz="2400" b="1"/>
            <a:t>20</a:t>
          </a:r>
          <a:r>
            <a:rPr kumimoji="1" lang="ja-JP" altLang="en-US" sz="2400" b="1"/>
            <a:t>戸以下の方用</a:t>
          </a:r>
        </a:p>
      </xdr:txBody>
    </xdr:sp>
    <xdr:clientData/>
  </xdr:twoCellAnchor>
  <xdr:twoCellAnchor>
    <xdr:from>
      <xdr:col>20</xdr:col>
      <xdr:colOff>61075</xdr:colOff>
      <xdr:row>4</xdr:row>
      <xdr:rowOff>177051</xdr:rowOff>
    </xdr:from>
    <xdr:to>
      <xdr:col>39</xdr:col>
      <xdr:colOff>188258</xdr:colOff>
      <xdr:row>9</xdr:row>
      <xdr:rowOff>360829</xdr:rowOff>
    </xdr:to>
    <xdr:sp macro="" textlink="">
      <xdr:nvSpPr>
        <xdr:cNvPr id="7" name="左矢印吹き出し 11">
          <a:extLst>
            <a:ext uri="{FF2B5EF4-FFF2-40B4-BE49-F238E27FC236}">
              <a16:creationId xmlns:a16="http://schemas.microsoft.com/office/drawing/2014/main" id="{4C8CC45F-513F-4E7C-926F-0A741F3C6E13}"/>
            </a:ext>
          </a:extLst>
        </xdr:cNvPr>
        <xdr:cNvSpPr/>
      </xdr:nvSpPr>
      <xdr:spPr>
        <a:xfrm>
          <a:off x="8263781" y="860610"/>
          <a:ext cx="7982506" cy="1046631"/>
        </a:xfrm>
        <a:prstGeom prst="leftArrowCallout">
          <a:avLst>
            <a:gd name="adj1" fmla="val 25000"/>
            <a:gd name="adj2" fmla="val 25000"/>
            <a:gd name="adj3" fmla="val 48450"/>
            <a:gd name="adj4" fmla="val 8487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t>【</a:t>
          </a:r>
          <a:r>
            <a:rPr kumimoji="1" lang="ja-JP" altLang="en-US" sz="1200" b="1"/>
            <a:t>集合住宅で受電方式が戸別連携の場合</a:t>
          </a:r>
          <a:r>
            <a:rPr kumimoji="1" lang="en-US" altLang="ja-JP" sz="1200" b="1"/>
            <a:t>】</a:t>
          </a:r>
        </a:p>
        <a:p>
          <a:pPr algn="l"/>
          <a:r>
            <a:rPr kumimoji="1" lang="ja-JP" altLang="en-US" sz="1200" b="1"/>
            <a:t>・太陽光発電システムのパワーコンディショナを設置している住戸及び共用部分の数に応じて「住戸及び共用部分</a:t>
          </a:r>
          <a:r>
            <a:rPr kumimoji="1" lang="en-US" altLang="ja-JP" sz="1200" b="1"/>
            <a:t>No.</a:t>
          </a:r>
          <a:r>
            <a:rPr kumimoji="1" lang="ja-JP" altLang="en-US" sz="1200" b="1"/>
            <a:t>」に各戸及び共用部分あたりの発電出力値を入力してください。</a:t>
          </a:r>
          <a:endParaRPr kumimoji="1" lang="en-US" altLang="ja-JP" sz="1200" b="1"/>
        </a:p>
      </xdr:txBody>
    </xdr:sp>
    <xdr:clientData/>
  </xdr:twoCellAnchor>
  <xdr:twoCellAnchor editAs="oneCell">
    <xdr:from>
      <xdr:col>25</xdr:col>
      <xdr:colOff>196214</xdr:colOff>
      <xdr:row>16</xdr:row>
      <xdr:rowOff>55131</xdr:rowOff>
    </xdr:from>
    <xdr:to>
      <xdr:col>42</xdr:col>
      <xdr:colOff>226357</xdr:colOff>
      <xdr:row>143</xdr:row>
      <xdr:rowOff>122723</xdr:rowOff>
    </xdr:to>
    <xdr:pic>
      <xdr:nvPicPr>
        <xdr:cNvPr id="9" name="図 8">
          <a:extLst>
            <a:ext uri="{FF2B5EF4-FFF2-40B4-BE49-F238E27FC236}">
              <a16:creationId xmlns:a16="http://schemas.microsoft.com/office/drawing/2014/main" id="{BD32B0F3-BC6E-A45A-F5D6-A3A03CFD042F}"/>
            </a:ext>
          </a:extLst>
        </xdr:cNvPr>
        <xdr:cNvPicPr>
          <a:picLocks noChangeAspect="1"/>
        </xdr:cNvPicPr>
      </xdr:nvPicPr>
      <xdr:blipFill>
        <a:blip xmlns:r="http://schemas.openxmlformats.org/officeDocument/2006/relationships" r:embed="rId1"/>
        <a:stretch>
          <a:fillRect/>
        </a:stretch>
      </xdr:blipFill>
      <xdr:spPr>
        <a:xfrm>
          <a:off x="11267626" y="4290955"/>
          <a:ext cx="7134672" cy="8091003"/>
        </a:xfrm>
        <a:prstGeom prst="rect">
          <a:avLst/>
        </a:prstGeom>
      </xdr:spPr>
    </xdr:pic>
    <xdr:clientData/>
  </xdr:twoCellAnchor>
  <xdr:twoCellAnchor>
    <xdr:from>
      <xdr:col>22</xdr:col>
      <xdr:colOff>78442</xdr:colOff>
      <xdr:row>12</xdr:row>
      <xdr:rowOff>190501</xdr:rowOff>
    </xdr:from>
    <xdr:to>
      <xdr:col>41</xdr:col>
      <xdr:colOff>145677</xdr:colOff>
      <xdr:row>15</xdr:row>
      <xdr:rowOff>112059</xdr:rowOff>
    </xdr:to>
    <xdr:sp macro="" textlink="">
      <xdr:nvSpPr>
        <xdr:cNvPr id="4" name="テキスト ボックス 3">
          <a:extLst>
            <a:ext uri="{FF2B5EF4-FFF2-40B4-BE49-F238E27FC236}">
              <a16:creationId xmlns:a16="http://schemas.microsoft.com/office/drawing/2014/main" id="{80210E20-89CB-4444-8942-D647926380A8}"/>
            </a:ext>
          </a:extLst>
        </xdr:cNvPr>
        <xdr:cNvSpPr txBox="1"/>
      </xdr:nvSpPr>
      <xdr:spPr>
        <a:xfrm>
          <a:off x="8729383" y="2969560"/>
          <a:ext cx="8852647" cy="1075764"/>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r>
            <a:rPr kumimoji="1" lang="en-US" altLang="ja-JP" sz="1100" b="1">
              <a:effectLst/>
              <a:latin typeface="+mn-lt"/>
              <a:ea typeface="+mn-ea"/>
              <a:cs typeface="+mn-cs"/>
            </a:rPr>
            <a:t>【A】</a:t>
          </a:r>
          <a:r>
            <a:rPr kumimoji="1" lang="ja-JP" altLang="ja-JP" sz="1100" b="1">
              <a:effectLst/>
              <a:latin typeface="+mn-lt"/>
              <a:ea typeface="+mn-ea"/>
              <a:cs typeface="+mn-cs"/>
            </a:rPr>
            <a:t>～</a:t>
          </a:r>
          <a:r>
            <a:rPr kumimoji="1" lang="en-US" altLang="ja-JP" sz="1100" b="1">
              <a:effectLst/>
              <a:latin typeface="+mn-lt"/>
              <a:ea typeface="+mn-ea"/>
              <a:cs typeface="+mn-cs"/>
            </a:rPr>
            <a:t>【D】</a:t>
          </a:r>
          <a:r>
            <a:rPr kumimoji="1" lang="ja-JP" altLang="ja-JP" sz="1100" b="1">
              <a:effectLst/>
              <a:latin typeface="+mn-lt"/>
              <a:ea typeface="+mn-ea"/>
              <a:cs typeface="+mn-cs"/>
            </a:rPr>
            <a:t>は機能性</a:t>
          </a:r>
          <a:r>
            <a:rPr kumimoji="1" lang="en-US" altLang="ja-JP" sz="1100" b="1">
              <a:effectLst/>
              <a:latin typeface="+mn-lt"/>
              <a:ea typeface="+mn-ea"/>
              <a:cs typeface="+mn-cs"/>
            </a:rPr>
            <a:t>PV</a:t>
          </a:r>
          <a:r>
            <a:rPr kumimoji="1" lang="ja-JP" altLang="ja-JP" sz="1100" b="1">
              <a:effectLst/>
              <a:latin typeface="+mn-lt"/>
              <a:ea typeface="+mn-ea"/>
              <a:cs typeface="+mn-cs"/>
            </a:rPr>
            <a:t>の設置がある場合のみ、記入してください。</a:t>
          </a:r>
          <a:r>
            <a:rPr kumimoji="1" lang="ja-JP" altLang="en-US" sz="1100" b="1">
              <a:effectLst/>
              <a:latin typeface="+mn-lt"/>
              <a:ea typeface="+mn-ea"/>
              <a:cs typeface="+mn-cs"/>
            </a:rPr>
            <a:t>（機能性</a:t>
          </a:r>
          <a:r>
            <a:rPr kumimoji="1" lang="en-US" altLang="ja-JP" sz="1100" b="1">
              <a:effectLst/>
              <a:latin typeface="+mn-lt"/>
              <a:ea typeface="+mn-ea"/>
              <a:cs typeface="+mn-cs"/>
            </a:rPr>
            <a:t>PV</a:t>
          </a:r>
          <a:r>
            <a:rPr kumimoji="1" lang="ja-JP" altLang="en-US" sz="1100" b="1">
              <a:effectLst/>
              <a:latin typeface="+mn-lt"/>
              <a:ea typeface="+mn-ea"/>
              <a:cs typeface="+mn-cs"/>
            </a:rPr>
            <a:t>の設置がない場合は記入しないでください。）</a:t>
          </a:r>
          <a:endParaRPr kumimoji="1" lang="en-US" altLang="ja-JP" sz="1100" b="1">
            <a:effectLst/>
            <a:latin typeface="+mn-lt"/>
            <a:ea typeface="+mn-ea"/>
            <a:cs typeface="+mn-cs"/>
          </a:endParaRPr>
        </a:p>
        <a:p>
          <a:r>
            <a:rPr kumimoji="1" lang="en-US" altLang="ja-JP" sz="1100" b="1">
              <a:effectLst/>
              <a:latin typeface="+mn-lt"/>
              <a:ea typeface="+mn-ea"/>
              <a:cs typeface="+mn-cs"/>
            </a:rPr>
            <a:t>※</a:t>
          </a:r>
          <a:r>
            <a:rPr kumimoji="1" lang="ja-JP" altLang="en-US" sz="1100" b="1">
              <a:effectLst/>
              <a:latin typeface="+mn-lt"/>
              <a:ea typeface="+mn-ea"/>
              <a:cs typeface="+mn-cs"/>
            </a:rPr>
            <a:t>各戸モジュール公称最大出力の合計値（</a:t>
          </a:r>
          <a:r>
            <a:rPr kumimoji="1" lang="en-US" altLang="ja-JP" sz="1100" b="1">
              <a:effectLst/>
              <a:latin typeface="+mn-lt"/>
              <a:ea typeface="+mn-ea"/>
              <a:cs typeface="+mn-cs"/>
            </a:rPr>
            <a:t>KW</a:t>
          </a:r>
          <a:r>
            <a:rPr kumimoji="1" lang="ja-JP" altLang="en-US" sz="1100" b="1">
              <a:effectLst/>
              <a:latin typeface="+mn-lt"/>
              <a:ea typeface="+mn-ea"/>
              <a:cs typeface="+mn-cs"/>
            </a:rPr>
            <a:t>）及びパワコン定格出力の合計値（</a:t>
          </a:r>
          <a:r>
            <a:rPr kumimoji="1" lang="en-US" altLang="ja-JP" sz="1100" b="1">
              <a:effectLst/>
              <a:latin typeface="+mn-lt"/>
              <a:ea typeface="+mn-ea"/>
              <a:cs typeface="+mn-cs"/>
            </a:rPr>
            <a:t>KW</a:t>
          </a:r>
          <a:r>
            <a:rPr kumimoji="1" lang="ja-JP" altLang="en-US" sz="1100" b="1">
              <a:effectLst/>
              <a:latin typeface="+mn-lt"/>
              <a:ea typeface="+mn-ea"/>
              <a:cs typeface="+mn-cs"/>
            </a:rPr>
            <a:t>）を記入してください。</a:t>
          </a:r>
        </a:p>
        <a:p>
          <a:r>
            <a:rPr kumimoji="1" lang="en-US" altLang="ja-JP" sz="1100" b="1">
              <a:effectLst/>
              <a:latin typeface="+mn-lt"/>
              <a:ea typeface="+mn-ea"/>
              <a:cs typeface="+mn-cs"/>
            </a:rPr>
            <a:t>※</a:t>
          </a:r>
          <a:r>
            <a:rPr kumimoji="1" lang="ja-JP" altLang="en-US" sz="1100" b="1">
              <a:effectLst/>
              <a:latin typeface="+mn-lt"/>
              <a:ea typeface="+mn-ea"/>
              <a:cs typeface="+mn-cs"/>
            </a:rPr>
            <a:t>配線系統図、系統割付図、太陽光発電システム詳細情報等に記載されている</a:t>
          </a:r>
          <a:r>
            <a:rPr kumimoji="1" lang="en-US" altLang="ja-JP" sz="1100" b="1">
              <a:effectLst/>
              <a:latin typeface="+mn-lt"/>
              <a:ea typeface="+mn-ea"/>
              <a:cs typeface="+mn-cs"/>
            </a:rPr>
            <a:t>KW</a:t>
          </a:r>
          <a:r>
            <a:rPr kumimoji="1" lang="ja-JP" altLang="en-US" sz="1100" b="1">
              <a:effectLst/>
              <a:latin typeface="+mn-lt"/>
              <a:ea typeface="+mn-ea"/>
              <a:cs typeface="+mn-cs"/>
            </a:rPr>
            <a:t>数となります。</a:t>
          </a:r>
        </a:p>
      </xdr:txBody>
    </xdr:sp>
    <xdr:clientData/>
  </xdr:twoCellAnchor>
  <xdr:twoCellAnchor>
    <xdr:from>
      <xdr:col>22</xdr:col>
      <xdr:colOff>89648</xdr:colOff>
      <xdr:row>11</xdr:row>
      <xdr:rowOff>324970</xdr:rowOff>
    </xdr:from>
    <xdr:to>
      <xdr:col>41</xdr:col>
      <xdr:colOff>156883</xdr:colOff>
      <xdr:row>12</xdr:row>
      <xdr:rowOff>123264</xdr:rowOff>
    </xdr:to>
    <xdr:sp macro="" textlink="">
      <xdr:nvSpPr>
        <xdr:cNvPr id="6" name="テキスト ボックス 5">
          <a:extLst>
            <a:ext uri="{FF2B5EF4-FFF2-40B4-BE49-F238E27FC236}">
              <a16:creationId xmlns:a16="http://schemas.microsoft.com/office/drawing/2014/main" id="{4AEBC76E-B832-4667-D145-9E49CA465AC7}"/>
            </a:ext>
          </a:extLst>
        </xdr:cNvPr>
        <xdr:cNvSpPr txBox="1"/>
      </xdr:nvSpPr>
      <xdr:spPr>
        <a:xfrm>
          <a:off x="8740589" y="2431676"/>
          <a:ext cx="8852647" cy="470647"/>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r>
            <a:rPr kumimoji="1" lang="ja-JP" altLang="en-US" sz="1100" b="1">
              <a:effectLst/>
              <a:latin typeface="+mn-lt"/>
              <a:ea typeface="+mn-ea"/>
              <a:cs typeface="+mn-cs"/>
            </a:rPr>
            <a:t>オール電化の該当の有無は、東京ゼロエミ住宅設計確認書の記載内容を記入してください。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34978</xdr:colOff>
      <xdr:row>0</xdr:row>
      <xdr:rowOff>161922</xdr:rowOff>
    </xdr:from>
    <xdr:to>
      <xdr:col>35</xdr:col>
      <xdr:colOff>112059</xdr:colOff>
      <xdr:row>4</xdr:row>
      <xdr:rowOff>113659</xdr:rowOff>
    </xdr:to>
    <xdr:sp macro="" textlink="">
      <xdr:nvSpPr>
        <xdr:cNvPr id="3" name="フローチャート: 処理 2">
          <a:extLst>
            <a:ext uri="{FF2B5EF4-FFF2-40B4-BE49-F238E27FC236}">
              <a16:creationId xmlns:a16="http://schemas.microsoft.com/office/drawing/2014/main" id="{89F53EFD-24AB-4EA8-8395-A987264A895C}"/>
            </a:ext>
          </a:extLst>
        </xdr:cNvPr>
        <xdr:cNvSpPr/>
      </xdr:nvSpPr>
      <xdr:spPr>
        <a:xfrm>
          <a:off x="8641096" y="161922"/>
          <a:ext cx="5545551" cy="642019"/>
        </a:xfrm>
        <a:prstGeom prst="flowChartProcess">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集合住宅で戸別連携　</a:t>
          </a:r>
          <a:r>
            <a:rPr kumimoji="1" lang="en-US" altLang="ja-JP" sz="2400" b="1"/>
            <a:t>21</a:t>
          </a:r>
          <a:r>
            <a:rPr kumimoji="1" lang="ja-JP" altLang="en-US" sz="2400" b="1"/>
            <a:t>戸以上の方用</a:t>
          </a:r>
        </a:p>
      </xdr:txBody>
    </xdr:sp>
    <xdr:clientData/>
  </xdr:twoCellAnchor>
  <xdr:twoCellAnchor editAs="oneCell">
    <xdr:from>
      <xdr:col>25</xdr:col>
      <xdr:colOff>174652</xdr:colOff>
      <xdr:row>16</xdr:row>
      <xdr:rowOff>64512</xdr:rowOff>
    </xdr:from>
    <xdr:to>
      <xdr:col>42</xdr:col>
      <xdr:colOff>209614</xdr:colOff>
      <xdr:row>165</xdr:row>
      <xdr:rowOff>17473</xdr:rowOff>
    </xdr:to>
    <xdr:pic>
      <xdr:nvPicPr>
        <xdr:cNvPr id="12" name="図 11">
          <a:extLst>
            <a:ext uri="{FF2B5EF4-FFF2-40B4-BE49-F238E27FC236}">
              <a16:creationId xmlns:a16="http://schemas.microsoft.com/office/drawing/2014/main" id="{B7FF4C5B-F4A0-49E6-8C4D-8BEA4BDDA76E}"/>
            </a:ext>
          </a:extLst>
        </xdr:cNvPr>
        <xdr:cNvPicPr>
          <a:picLocks noChangeAspect="1"/>
        </xdr:cNvPicPr>
      </xdr:nvPicPr>
      <xdr:blipFill>
        <a:blip xmlns:r="http://schemas.openxmlformats.org/officeDocument/2006/relationships" r:embed="rId1"/>
        <a:stretch>
          <a:fillRect/>
        </a:stretch>
      </xdr:blipFill>
      <xdr:spPr>
        <a:xfrm>
          <a:off x="11332509" y="4309941"/>
          <a:ext cx="7110676" cy="9491568"/>
        </a:xfrm>
        <a:prstGeom prst="rect">
          <a:avLst/>
        </a:prstGeom>
      </xdr:spPr>
    </xdr:pic>
    <xdr:clientData/>
  </xdr:twoCellAnchor>
  <xdr:twoCellAnchor>
    <xdr:from>
      <xdr:col>9</xdr:col>
      <xdr:colOff>358589</xdr:colOff>
      <xdr:row>212</xdr:row>
      <xdr:rowOff>134471</xdr:rowOff>
    </xdr:from>
    <xdr:to>
      <xdr:col>18</xdr:col>
      <xdr:colOff>449037</xdr:colOff>
      <xdr:row>215</xdr:row>
      <xdr:rowOff>194902</xdr:rowOff>
    </xdr:to>
    <xdr:sp macro="" textlink="">
      <xdr:nvSpPr>
        <xdr:cNvPr id="6" name="四角形吹き出し 18">
          <a:extLst>
            <a:ext uri="{FF2B5EF4-FFF2-40B4-BE49-F238E27FC236}">
              <a16:creationId xmlns:a16="http://schemas.microsoft.com/office/drawing/2014/main" id="{B635B1A7-4CF3-4E67-B018-05E03884CED2}"/>
            </a:ext>
          </a:extLst>
        </xdr:cNvPr>
        <xdr:cNvSpPr/>
      </xdr:nvSpPr>
      <xdr:spPr>
        <a:xfrm>
          <a:off x="3863789" y="17490142"/>
          <a:ext cx="4205248" cy="759678"/>
        </a:xfrm>
        <a:prstGeom prst="wedgeRectCallout">
          <a:avLst>
            <a:gd name="adj1" fmla="val 18175"/>
            <a:gd name="adj2" fmla="val -995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太陽光発電システム合計申請金額は、助成対象経費合計を超えることができません。</a:t>
          </a:r>
        </a:p>
      </xdr:txBody>
    </xdr:sp>
    <xdr:clientData/>
  </xdr:twoCellAnchor>
  <xdr:twoCellAnchor>
    <xdr:from>
      <xdr:col>22</xdr:col>
      <xdr:colOff>13608</xdr:colOff>
      <xdr:row>4</xdr:row>
      <xdr:rowOff>176893</xdr:rowOff>
    </xdr:from>
    <xdr:to>
      <xdr:col>39</xdr:col>
      <xdr:colOff>176893</xdr:colOff>
      <xdr:row>11</xdr:row>
      <xdr:rowOff>221425</xdr:rowOff>
    </xdr:to>
    <xdr:sp macro="" textlink="">
      <xdr:nvSpPr>
        <xdr:cNvPr id="2" name="左矢印吹き出し 11">
          <a:extLst>
            <a:ext uri="{FF2B5EF4-FFF2-40B4-BE49-F238E27FC236}">
              <a16:creationId xmlns:a16="http://schemas.microsoft.com/office/drawing/2014/main" id="{0C0FC505-6D6C-456C-A28E-A8DF149E7193}"/>
            </a:ext>
          </a:extLst>
        </xdr:cNvPr>
        <xdr:cNvSpPr/>
      </xdr:nvSpPr>
      <xdr:spPr>
        <a:xfrm>
          <a:off x="8722179" y="857250"/>
          <a:ext cx="7551964" cy="1486889"/>
        </a:xfrm>
        <a:prstGeom prst="leftArrowCallout">
          <a:avLst>
            <a:gd name="adj1" fmla="val 25000"/>
            <a:gd name="adj2" fmla="val 25000"/>
            <a:gd name="adj3" fmla="val 48450"/>
            <a:gd name="adj4" fmla="val 8487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t>【</a:t>
          </a:r>
          <a:r>
            <a:rPr kumimoji="1" lang="ja-JP" altLang="en-US" sz="1200" b="1"/>
            <a:t>集合住宅で受電方式が戸別連携の場合</a:t>
          </a:r>
          <a:r>
            <a:rPr kumimoji="1" lang="en-US" altLang="ja-JP" sz="1200" b="1"/>
            <a:t>】</a:t>
          </a:r>
        </a:p>
        <a:p>
          <a:pPr algn="l"/>
          <a:r>
            <a:rPr kumimoji="1" lang="ja-JP" altLang="en-US" sz="1200" b="1"/>
            <a:t>・太陽光発電システムのパワーコンディショナを設置している住戸及び共用部分の数に応じて「住戸及び共用部分</a:t>
          </a:r>
          <a:r>
            <a:rPr kumimoji="1" lang="en-US" altLang="ja-JP" sz="1200" b="1"/>
            <a:t>No.</a:t>
          </a:r>
          <a:r>
            <a:rPr kumimoji="1" lang="ja-JP" altLang="en-US" sz="1200" b="1"/>
            <a:t>」に各戸及び共用部分あたりの発電出力値を入力してください。</a:t>
          </a:r>
          <a:endParaRPr kumimoji="1" lang="en-US" altLang="ja-JP" sz="1200" b="1"/>
        </a:p>
      </xdr:txBody>
    </xdr:sp>
    <xdr:clientData/>
  </xdr:twoCellAnchor>
  <xdr:twoCellAnchor>
    <xdr:from>
      <xdr:col>22</xdr:col>
      <xdr:colOff>752153</xdr:colOff>
      <xdr:row>12</xdr:row>
      <xdr:rowOff>309632</xdr:rowOff>
    </xdr:from>
    <xdr:to>
      <xdr:col>41</xdr:col>
      <xdr:colOff>332230</xdr:colOff>
      <xdr:row>15</xdr:row>
      <xdr:rowOff>231322</xdr:rowOff>
    </xdr:to>
    <xdr:sp macro="" textlink="">
      <xdr:nvSpPr>
        <xdr:cNvPr id="4" name="テキスト ボックス 3">
          <a:extLst>
            <a:ext uri="{FF2B5EF4-FFF2-40B4-BE49-F238E27FC236}">
              <a16:creationId xmlns:a16="http://schemas.microsoft.com/office/drawing/2014/main" id="{B761F327-0C4A-4342-900F-F08F0E13F146}"/>
            </a:ext>
          </a:extLst>
        </xdr:cNvPr>
        <xdr:cNvSpPr txBox="1"/>
      </xdr:nvSpPr>
      <xdr:spPr>
        <a:xfrm>
          <a:off x="9255380" y="3063223"/>
          <a:ext cx="8516259" cy="1064690"/>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r>
            <a:rPr kumimoji="1" lang="en-US" altLang="ja-JP" sz="1100" b="1">
              <a:effectLst/>
              <a:latin typeface="+mn-lt"/>
              <a:ea typeface="+mn-ea"/>
              <a:cs typeface="+mn-cs"/>
            </a:rPr>
            <a:t>【A】</a:t>
          </a:r>
          <a:r>
            <a:rPr kumimoji="1" lang="ja-JP" altLang="ja-JP" sz="1100" b="1">
              <a:effectLst/>
              <a:latin typeface="+mn-lt"/>
              <a:ea typeface="+mn-ea"/>
              <a:cs typeface="+mn-cs"/>
            </a:rPr>
            <a:t>～</a:t>
          </a:r>
          <a:r>
            <a:rPr kumimoji="1" lang="en-US" altLang="ja-JP" sz="1100" b="1">
              <a:effectLst/>
              <a:latin typeface="+mn-lt"/>
              <a:ea typeface="+mn-ea"/>
              <a:cs typeface="+mn-cs"/>
            </a:rPr>
            <a:t>【D】</a:t>
          </a:r>
          <a:r>
            <a:rPr kumimoji="1" lang="ja-JP" altLang="ja-JP" sz="1100" b="1">
              <a:effectLst/>
              <a:latin typeface="+mn-lt"/>
              <a:ea typeface="+mn-ea"/>
              <a:cs typeface="+mn-cs"/>
            </a:rPr>
            <a:t>は機能性</a:t>
          </a:r>
          <a:r>
            <a:rPr kumimoji="1" lang="en-US" altLang="ja-JP" sz="1100" b="1">
              <a:effectLst/>
              <a:latin typeface="+mn-lt"/>
              <a:ea typeface="+mn-ea"/>
              <a:cs typeface="+mn-cs"/>
            </a:rPr>
            <a:t>PV</a:t>
          </a:r>
          <a:r>
            <a:rPr kumimoji="1" lang="ja-JP" altLang="ja-JP" sz="1100" b="1">
              <a:effectLst/>
              <a:latin typeface="+mn-lt"/>
              <a:ea typeface="+mn-ea"/>
              <a:cs typeface="+mn-cs"/>
            </a:rPr>
            <a:t>の設置がある場合のみ、記入してください。</a:t>
          </a:r>
          <a:r>
            <a:rPr kumimoji="1" lang="ja-JP" altLang="en-US" sz="1100" b="1">
              <a:effectLst/>
              <a:latin typeface="+mn-lt"/>
              <a:ea typeface="+mn-ea"/>
              <a:cs typeface="+mn-cs"/>
            </a:rPr>
            <a:t>（機能性</a:t>
          </a:r>
          <a:r>
            <a:rPr kumimoji="1" lang="en-US" altLang="ja-JP" sz="1100" b="1">
              <a:effectLst/>
              <a:latin typeface="+mn-lt"/>
              <a:ea typeface="+mn-ea"/>
              <a:cs typeface="+mn-cs"/>
            </a:rPr>
            <a:t>PV</a:t>
          </a:r>
          <a:r>
            <a:rPr kumimoji="1" lang="ja-JP" altLang="en-US" sz="1100" b="1">
              <a:effectLst/>
              <a:latin typeface="+mn-lt"/>
              <a:ea typeface="+mn-ea"/>
              <a:cs typeface="+mn-cs"/>
            </a:rPr>
            <a:t>の設置がない場合は記入しないでください。）</a:t>
          </a:r>
          <a:endParaRPr kumimoji="1" lang="en-US" altLang="ja-JP" sz="1100" b="1">
            <a:effectLst/>
            <a:latin typeface="+mn-lt"/>
            <a:ea typeface="+mn-ea"/>
            <a:cs typeface="+mn-cs"/>
          </a:endParaRPr>
        </a:p>
        <a:p>
          <a:r>
            <a:rPr kumimoji="1" lang="en-US" altLang="ja-JP" sz="1100" b="1">
              <a:effectLst/>
              <a:latin typeface="+mn-lt"/>
              <a:ea typeface="+mn-ea"/>
              <a:cs typeface="+mn-cs"/>
            </a:rPr>
            <a:t>※</a:t>
          </a:r>
          <a:r>
            <a:rPr kumimoji="1" lang="ja-JP" altLang="en-US" sz="1100" b="1">
              <a:effectLst/>
              <a:latin typeface="+mn-lt"/>
              <a:ea typeface="+mn-ea"/>
              <a:cs typeface="+mn-cs"/>
            </a:rPr>
            <a:t>各戸モジュール公称最大出力の合計値（</a:t>
          </a:r>
          <a:r>
            <a:rPr kumimoji="1" lang="en-US" altLang="ja-JP" sz="1100" b="1">
              <a:effectLst/>
              <a:latin typeface="+mn-lt"/>
              <a:ea typeface="+mn-ea"/>
              <a:cs typeface="+mn-cs"/>
            </a:rPr>
            <a:t>KW</a:t>
          </a:r>
          <a:r>
            <a:rPr kumimoji="1" lang="ja-JP" altLang="en-US" sz="1100" b="1">
              <a:effectLst/>
              <a:latin typeface="+mn-lt"/>
              <a:ea typeface="+mn-ea"/>
              <a:cs typeface="+mn-cs"/>
            </a:rPr>
            <a:t>）及びパワコン定格出力の合計値（</a:t>
          </a:r>
          <a:r>
            <a:rPr kumimoji="1" lang="en-US" altLang="ja-JP" sz="1100" b="1">
              <a:effectLst/>
              <a:latin typeface="+mn-lt"/>
              <a:ea typeface="+mn-ea"/>
              <a:cs typeface="+mn-cs"/>
            </a:rPr>
            <a:t>KW</a:t>
          </a:r>
          <a:r>
            <a:rPr kumimoji="1" lang="ja-JP" altLang="en-US" sz="1100" b="1">
              <a:effectLst/>
              <a:latin typeface="+mn-lt"/>
              <a:ea typeface="+mn-ea"/>
              <a:cs typeface="+mn-cs"/>
            </a:rPr>
            <a:t>）を記入してください。</a:t>
          </a:r>
        </a:p>
        <a:p>
          <a:r>
            <a:rPr kumimoji="1" lang="en-US" altLang="ja-JP" sz="1100" b="1">
              <a:effectLst/>
              <a:latin typeface="+mn-lt"/>
              <a:ea typeface="+mn-ea"/>
              <a:cs typeface="+mn-cs"/>
            </a:rPr>
            <a:t>※</a:t>
          </a:r>
          <a:r>
            <a:rPr kumimoji="1" lang="ja-JP" altLang="en-US" sz="1100" b="1">
              <a:effectLst/>
              <a:latin typeface="+mn-lt"/>
              <a:ea typeface="+mn-ea"/>
              <a:cs typeface="+mn-cs"/>
            </a:rPr>
            <a:t>配線系統図、系統割付図、太陽光発電システム詳細情報等に記載されている</a:t>
          </a:r>
          <a:r>
            <a:rPr kumimoji="1" lang="en-US" altLang="ja-JP" sz="1100" b="1">
              <a:effectLst/>
              <a:latin typeface="+mn-lt"/>
              <a:ea typeface="+mn-ea"/>
              <a:cs typeface="+mn-cs"/>
            </a:rPr>
            <a:t>KW</a:t>
          </a:r>
          <a:r>
            <a:rPr kumimoji="1" lang="ja-JP" altLang="en-US" sz="1100" b="1">
              <a:effectLst/>
              <a:latin typeface="+mn-lt"/>
              <a:ea typeface="+mn-ea"/>
              <a:cs typeface="+mn-cs"/>
            </a:rPr>
            <a:t>数となります。</a:t>
          </a:r>
        </a:p>
      </xdr:txBody>
    </xdr:sp>
    <xdr:clientData/>
  </xdr:twoCellAnchor>
  <xdr:twoCellAnchor>
    <xdr:from>
      <xdr:col>22</xdr:col>
      <xdr:colOff>752927</xdr:colOff>
      <xdr:row>11</xdr:row>
      <xdr:rowOff>294424</xdr:rowOff>
    </xdr:from>
    <xdr:to>
      <xdr:col>41</xdr:col>
      <xdr:colOff>329046</xdr:colOff>
      <xdr:row>12</xdr:row>
      <xdr:rowOff>108859</xdr:rowOff>
    </xdr:to>
    <xdr:sp macro="" textlink="">
      <xdr:nvSpPr>
        <xdr:cNvPr id="5" name="テキスト ボックス 4">
          <a:extLst>
            <a:ext uri="{FF2B5EF4-FFF2-40B4-BE49-F238E27FC236}">
              <a16:creationId xmlns:a16="http://schemas.microsoft.com/office/drawing/2014/main" id="{C063079E-CEC1-4B90-B43B-E2AD46237E6F}"/>
            </a:ext>
          </a:extLst>
        </xdr:cNvPr>
        <xdr:cNvSpPr txBox="1"/>
      </xdr:nvSpPr>
      <xdr:spPr>
        <a:xfrm>
          <a:off x="9256154" y="2372606"/>
          <a:ext cx="8512301" cy="489844"/>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r>
            <a:rPr kumimoji="1" lang="ja-JP" altLang="en-US" sz="1100" b="1">
              <a:effectLst/>
              <a:latin typeface="+mn-lt"/>
              <a:ea typeface="+mn-ea"/>
              <a:cs typeface="+mn-cs"/>
            </a:rPr>
            <a:t>オール電化の該当の有無は、東京ゼロエミ住宅設計確認書の記載内容を記入してください。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83820</xdr:rowOff>
        </xdr:from>
        <xdr:to>
          <xdr:col>16</xdr:col>
          <xdr:colOff>68580</xdr:colOff>
          <xdr:row>16</xdr:row>
          <xdr:rowOff>76200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2台以上設置の場合はチェックを入れてください。すべての機器を別紙に記入し、提出してください。</a:t>
              </a:r>
            </a:p>
          </xdr:txBody>
        </xdr:sp>
        <xdr:clientData fLocksWithSheet="0"/>
      </xdr:twoCellAnchor>
    </mc:Choice>
    <mc:Fallback/>
  </mc:AlternateContent>
  <xdr:twoCellAnchor>
    <xdr:from>
      <xdr:col>20</xdr:col>
      <xdr:colOff>17929</xdr:colOff>
      <xdr:row>4</xdr:row>
      <xdr:rowOff>152400</xdr:rowOff>
    </xdr:from>
    <xdr:to>
      <xdr:col>22</xdr:col>
      <xdr:colOff>284150</xdr:colOff>
      <xdr:row>7</xdr:row>
      <xdr:rowOff>35859</xdr:rowOff>
    </xdr:to>
    <xdr:cxnSp macro="">
      <xdr:nvCxnSpPr>
        <xdr:cNvPr id="7" name="直線コネクタ 6">
          <a:extLst>
            <a:ext uri="{FF2B5EF4-FFF2-40B4-BE49-F238E27FC236}">
              <a16:creationId xmlns:a16="http://schemas.microsoft.com/office/drawing/2014/main" id="{2F0F1E0E-0ED3-4BBC-85BD-EE11531926D1}"/>
            </a:ext>
          </a:extLst>
        </xdr:cNvPr>
        <xdr:cNvCxnSpPr/>
      </xdr:nvCxnSpPr>
      <xdr:spPr>
        <a:xfrm flipV="1">
          <a:off x="6311153" y="1129553"/>
          <a:ext cx="875821" cy="600635"/>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268941</xdr:colOff>
      <xdr:row>3</xdr:row>
      <xdr:rowOff>53788</xdr:rowOff>
    </xdr:from>
    <xdr:to>
      <xdr:col>35</xdr:col>
      <xdr:colOff>107577</xdr:colOff>
      <xdr:row>6</xdr:row>
      <xdr:rowOff>97252</xdr:rowOff>
    </xdr:to>
    <xdr:sp macro="" textlink="">
      <xdr:nvSpPr>
        <xdr:cNvPr id="9" name="テキスト ボックス 8">
          <a:extLst>
            <a:ext uri="{FF2B5EF4-FFF2-40B4-BE49-F238E27FC236}">
              <a16:creationId xmlns:a16="http://schemas.microsoft.com/office/drawing/2014/main" id="{93FC8B0E-63BD-497E-9B44-B6E59866770A}"/>
            </a:ext>
          </a:extLst>
        </xdr:cNvPr>
        <xdr:cNvSpPr txBox="1"/>
      </xdr:nvSpPr>
      <xdr:spPr>
        <a:xfrm>
          <a:off x="7171765" y="753035"/>
          <a:ext cx="4661647" cy="733746"/>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・蓄電池システムのパッケージ型番の価格を記入してください。</a:t>
          </a:r>
          <a:endParaRPr kumimoji="1" lang="en-US" altLang="ja-JP" sz="11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1" i="0" u="none" strike="noStrike" kern="0" cap="none" spc="0" normalizeH="0" baseline="0" noProof="0">
              <a:ln>
                <a:noFill/>
              </a:ln>
              <a:solidFill>
                <a:sysClr val="windowText" lastClr="000000"/>
              </a:solidFill>
              <a:effectLst/>
              <a:uLnTx/>
              <a:uFillTx/>
              <a:latin typeface="+mn-ea"/>
              <a:ea typeface="+mn-ea"/>
              <a:cs typeface="+mn-cs"/>
            </a:rPr>
            <a:t>SII</a:t>
          </a: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のホームページに記載されている蓄電容量を記入してください。</a:t>
          </a:r>
        </a:p>
      </xdr:txBody>
    </xdr:sp>
    <xdr:clientData/>
  </xdr:twoCellAnchor>
  <xdr:twoCellAnchor>
    <xdr:from>
      <xdr:col>20</xdr:col>
      <xdr:colOff>35858</xdr:colOff>
      <xdr:row>20</xdr:row>
      <xdr:rowOff>152400</xdr:rowOff>
    </xdr:from>
    <xdr:to>
      <xdr:col>22</xdr:col>
      <xdr:colOff>268941</xdr:colOff>
      <xdr:row>20</xdr:row>
      <xdr:rowOff>179294</xdr:rowOff>
    </xdr:to>
    <xdr:cxnSp macro="">
      <xdr:nvCxnSpPr>
        <xdr:cNvPr id="10" name="直線コネクタ 9">
          <a:extLst>
            <a:ext uri="{FF2B5EF4-FFF2-40B4-BE49-F238E27FC236}">
              <a16:creationId xmlns:a16="http://schemas.microsoft.com/office/drawing/2014/main" id="{AF9AABFC-EB73-447C-B725-B28BBC31200B}"/>
            </a:ext>
          </a:extLst>
        </xdr:cNvPr>
        <xdr:cNvCxnSpPr/>
      </xdr:nvCxnSpPr>
      <xdr:spPr>
        <a:xfrm>
          <a:off x="6329082" y="5325035"/>
          <a:ext cx="842683" cy="26894"/>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251012</xdr:colOff>
      <xdr:row>18</xdr:row>
      <xdr:rowOff>277905</xdr:rowOff>
    </xdr:from>
    <xdr:to>
      <xdr:col>35</xdr:col>
      <xdr:colOff>89648</xdr:colOff>
      <xdr:row>22</xdr:row>
      <xdr:rowOff>43463</xdr:rowOff>
    </xdr:to>
    <xdr:sp macro="" textlink="">
      <xdr:nvSpPr>
        <xdr:cNvPr id="14" name="テキスト ボックス 13">
          <a:extLst>
            <a:ext uri="{FF2B5EF4-FFF2-40B4-BE49-F238E27FC236}">
              <a16:creationId xmlns:a16="http://schemas.microsoft.com/office/drawing/2014/main" id="{D2BFC1FD-A6B5-46FB-A7B0-E8132A570E67}"/>
            </a:ext>
          </a:extLst>
        </xdr:cNvPr>
        <xdr:cNvSpPr txBox="1"/>
      </xdr:nvSpPr>
      <xdr:spPr>
        <a:xfrm>
          <a:off x="7153836" y="5065058"/>
          <a:ext cx="4661647" cy="733746"/>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次世代自動車振興センターのホームページで「</a:t>
          </a:r>
          <a:r>
            <a:rPr kumimoji="1" lang="en-US" altLang="ja-JP" sz="1100" b="1" i="0" u="none" strike="noStrike" kern="0" cap="none" spc="0" normalizeH="0" baseline="0" noProof="0">
              <a:ln>
                <a:noFill/>
              </a:ln>
              <a:solidFill>
                <a:sysClr val="windowText" lastClr="000000"/>
              </a:solidFill>
              <a:effectLst/>
              <a:uLnTx/>
              <a:uFillTx/>
              <a:latin typeface="+mn-ea"/>
              <a:ea typeface="+mn-ea"/>
              <a:cs typeface="+mn-cs"/>
            </a:rPr>
            <a:t>CEV</a:t>
          </a: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補助金」の交付対象機器となっているか必ず確認してください。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741665</xdr:colOff>
      <xdr:row>4</xdr:row>
      <xdr:rowOff>260201</xdr:rowOff>
    </xdr:from>
    <xdr:to>
      <xdr:col>48</xdr:col>
      <xdr:colOff>156884</xdr:colOff>
      <xdr:row>8</xdr:row>
      <xdr:rowOff>220981</xdr:rowOff>
    </xdr:to>
    <xdr:sp macro="" textlink="">
      <xdr:nvSpPr>
        <xdr:cNvPr id="2" name="吹き出し: 四角形 2">
          <a:extLst>
            <a:ext uri="{FF2B5EF4-FFF2-40B4-BE49-F238E27FC236}">
              <a16:creationId xmlns:a16="http://schemas.microsoft.com/office/drawing/2014/main" id="{00000000-0008-0000-0600-000002000000}"/>
            </a:ext>
          </a:extLst>
        </xdr:cNvPr>
        <xdr:cNvSpPr/>
      </xdr:nvSpPr>
      <xdr:spPr>
        <a:xfrm>
          <a:off x="10020136" y="1111848"/>
          <a:ext cx="8559219" cy="1283074"/>
        </a:xfrm>
        <a:prstGeom prst="wedgeRectCallout">
          <a:avLst>
            <a:gd name="adj1" fmla="val -60746"/>
            <a:gd name="adj2" fmla="val -21834"/>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t>【</a:t>
          </a:r>
          <a:r>
            <a:rPr kumimoji="1" lang="ja-JP" altLang="en-US" sz="1200" b="1"/>
            <a:t>設置住戸数</a:t>
          </a:r>
          <a:r>
            <a:rPr kumimoji="1" lang="en-US" altLang="ja-JP" sz="1200" b="1"/>
            <a:t>】</a:t>
          </a:r>
        </a:p>
        <a:p>
          <a:pPr algn="l"/>
          <a:r>
            <a:rPr kumimoji="1" lang="ja-JP" altLang="en-US" sz="1200" b="1"/>
            <a:t>蓄電池システムを設置する実際の設置住戸数を記入してください。</a:t>
          </a:r>
          <a:r>
            <a:rPr kumimoji="1" lang="en-US" altLang="ja-JP" sz="1200" b="1"/>
            <a:t>1</a:t>
          </a:r>
          <a:r>
            <a:rPr kumimoji="1" lang="ja-JP" altLang="en-US" sz="1200" b="1"/>
            <a:t>住戸に</a:t>
          </a:r>
          <a:r>
            <a:rPr kumimoji="1" lang="en-US" altLang="ja-JP" sz="1200" b="1"/>
            <a:t>2</a:t>
          </a:r>
          <a:r>
            <a:rPr kumimoji="1" lang="ja-JP" altLang="en-US" sz="1200" b="1"/>
            <a:t>台設置する場合は「</a:t>
          </a:r>
          <a:r>
            <a:rPr kumimoji="1" lang="en-US" altLang="ja-JP" sz="1200" b="1"/>
            <a:t>1</a:t>
          </a:r>
          <a:r>
            <a:rPr kumimoji="1" lang="ja-JP" altLang="en-US" sz="1200" b="1"/>
            <a:t>」となります。</a:t>
          </a:r>
          <a:endParaRPr kumimoji="1" lang="en-US" altLang="ja-JP" sz="1200" b="1"/>
        </a:p>
        <a:p>
          <a:pPr algn="l"/>
          <a:r>
            <a:rPr kumimoji="1" lang="ja-JP" altLang="en-US" sz="1200" b="1"/>
            <a:t>戸建の場合は入力不要です。</a:t>
          </a:r>
          <a:endParaRPr kumimoji="1" lang="en-US" altLang="ja-JP" sz="1200" b="1"/>
        </a:p>
      </xdr:txBody>
    </xdr:sp>
    <xdr:clientData/>
  </xdr:twoCellAnchor>
  <xdr:twoCellAnchor>
    <xdr:from>
      <xdr:col>30</xdr:col>
      <xdr:colOff>761835</xdr:colOff>
      <xdr:row>0</xdr:row>
      <xdr:rowOff>70485</xdr:rowOff>
    </xdr:from>
    <xdr:to>
      <xdr:col>48</xdr:col>
      <xdr:colOff>156884</xdr:colOff>
      <xdr:row>4</xdr:row>
      <xdr:rowOff>146685</xdr:rowOff>
    </xdr:to>
    <xdr:sp macro="" textlink="">
      <xdr:nvSpPr>
        <xdr:cNvPr id="3" name="吹き出し: 四角形 3">
          <a:extLst>
            <a:ext uri="{FF2B5EF4-FFF2-40B4-BE49-F238E27FC236}">
              <a16:creationId xmlns:a16="http://schemas.microsoft.com/office/drawing/2014/main" id="{00000000-0008-0000-0600-000003000000}"/>
            </a:ext>
          </a:extLst>
        </xdr:cNvPr>
        <xdr:cNvSpPr/>
      </xdr:nvSpPr>
      <xdr:spPr>
        <a:xfrm>
          <a:off x="10040306" y="70485"/>
          <a:ext cx="8539049" cy="927847"/>
        </a:xfrm>
        <a:prstGeom prst="wedgeRectCallout">
          <a:avLst>
            <a:gd name="adj1" fmla="val -61237"/>
            <a:gd name="adj2" fmla="val -8996"/>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t>【</a:t>
          </a:r>
          <a:r>
            <a:rPr kumimoji="1" lang="ja-JP" altLang="en-US" sz="1200" b="1"/>
            <a:t>住宅種別・戸数</a:t>
          </a:r>
          <a:r>
            <a:rPr kumimoji="1" lang="en-US" altLang="ja-JP" sz="1200" b="1"/>
            <a:t>】</a:t>
          </a:r>
        </a:p>
        <a:p>
          <a:pPr algn="l"/>
          <a:r>
            <a:rPr kumimoji="1" lang="ja-JP" altLang="en-US" sz="1200" b="1"/>
            <a:t>戸建か集合かを選択し、集合の場合には実際に建築する住戸数を記入してください。第二面と同一の数値が必要です。戸建の場合には戸数の入力は不要です。</a:t>
          </a:r>
        </a:p>
      </xdr:txBody>
    </xdr:sp>
    <xdr:clientData/>
  </xdr:twoCellAnchor>
  <mc:AlternateContent xmlns:mc="http://schemas.openxmlformats.org/markup-compatibility/2006">
    <mc:Choice xmlns:a14="http://schemas.microsoft.com/office/drawing/2010/main" Requires="a14">
      <xdr:twoCellAnchor editAs="oneCell">
        <xdr:from>
          <xdr:col>14</xdr:col>
          <xdr:colOff>68580</xdr:colOff>
          <xdr:row>5</xdr:row>
          <xdr:rowOff>60960</xdr:rowOff>
        </xdr:from>
        <xdr:to>
          <xdr:col>15</xdr:col>
          <xdr:colOff>60960</xdr:colOff>
          <xdr:row>5</xdr:row>
          <xdr:rowOff>381000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7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5</xdr:row>
          <xdr:rowOff>60960</xdr:rowOff>
        </xdr:from>
        <xdr:to>
          <xdr:col>23</xdr:col>
          <xdr:colOff>60960</xdr:colOff>
          <xdr:row>5</xdr:row>
          <xdr:rowOff>381000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7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5</xdr:row>
          <xdr:rowOff>60960</xdr:rowOff>
        </xdr:from>
        <xdr:to>
          <xdr:col>19</xdr:col>
          <xdr:colOff>60960</xdr:colOff>
          <xdr:row>5</xdr:row>
          <xdr:rowOff>381000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7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26894</xdr:colOff>
      <xdr:row>9</xdr:row>
      <xdr:rowOff>429626</xdr:rowOff>
    </xdr:from>
    <xdr:to>
      <xdr:col>30</xdr:col>
      <xdr:colOff>753035</xdr:colOff>
      <xdr:row>10</xdr:row>
      <xdr:rowOff>197224</xdr:rowOff>
    </xdr:to>
    <xdr:cxnSp macro="">
      <xdr:nvCxnSpPr>
        <xdr:cNvPr id="4" name="直線コネクタ 3">
          <a:extLst>
            <a:ext uri="{FF2B5EF4-FFF2-40B4-BE49-F238E27FC236}">
              <a16:creationId xmlns:a16="http://schemas.microsoft.com/office/drawing/2014/main" id="{69F8D236-62A3-42B5-BB48-80CFEFCC22EE}"/>
            </a:ext>
          </a:extLst>
        </xdr:cNvPr>
        <xdr:cNvCxnSpPr>
          <a:endCxn id="7" idx="1"/>
        </xdr:cNvCxnSpPr>
      </xdr:nvCxnSpPr>
      <xdr:spPr>
        <a:xfrm flipV="1">
          <a:off x="8767482" y="3468661"/>
          <a:ext cx="1030941" cy="26065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753035</xdr:colOff>
      <xdr:row>9</xdr:row>
      <xdr:rowOff>62753</xdr:rowOff>
    </xdr:from>
    <xdr:to>
      <xdr:col>41</xdr:col>
      <xdr:colOff>62752</xdr:colOff>
      <xdr:row>10</xdr:row>
      <xdr:rowOff>303440</xdr:rowOff>
    </xdr:to>
    <xdr:sp macro="" textlink="">
      <xdr:nvSpPr>
        <xdr:cNvPr id="7" name="テキスト ボックス 6">
          <a:extLst>
            <a:ext uri="{FF2B5EF4-FFF2-40B4-BE49-F238E27FC236}">
              <a16:creationId xmlns:a16="http://schemas.microsoft.com/office/drawing/2014/main" id="{CA9F17FC-986D-4FC6-856E-E708493508E0}"/>
            </a:ext>
          </a:extLst>
        </xdr:cNvPr>
        <xdr:cNvSpPr txBox="1"/>
      </xdr:nvSpPr>
      <xdr:spPr>
        <a:xfrm>
          <a:off x="9798423" y="3101788"/>
          <a:ext cx="4661647" cy="733746"/>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・蓄電池システムのパッケージ型番の価格を記入してください。</a:t>
          </a:r>
          <a:endParaRPr kumimoji="1" lang="en-US" altLang="ja-JP" sz="11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1" i="0" u="none" strike="noStrike" kern="0" cap="none" spc="0" normalizeH="0" baseline="0" noProof="0">
              <a:ln>
                <a:noFill/>
              </a:ln>
              <a:solidFill>
                <a:sysClr val="windowText" lastClr="000000"/>
              </a:solidFill>
              <a:effectLst/>
              <a:uLnTx/>
              <a:uFillTx/>
              <a:latin typeface="+mn-ea"/>
              <a:ea typeface="+mn-ea"/>
              <a:cs typeface="+mn-cs"/>
            </a:rPr>
            <a:t>SII</a:t>
          </a: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のホームページに記載されている蓄電容量を記入してください。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36</xdr:col>
      <xdr:colOff>614642</xdr:colOff>
      <xdr:row>5</xdr:row>
      <xdr:rowOff>283028</xdr:rowOff>
    </xdr:from>
    <xdr:to>
      <xdr:col>42</xdr:col>
      <xdr:colOff>426383</xdr:colOff>
      <xdr:row>7</xdr:row>
      <xdr:rowOff>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0653992" y="1587953"/>
          <a:ext cx="3812241" cy="669472"/>
        </a:xfrm>
        <a:prstGeom prst="rect">
          <a:avLst/>
        </a:prstGeom>
        <a:solidFill>
          <a:schemeClr val="accent4">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t>建築主が複数いる場合、その他建築主名 欄に</a:t>
          </a:r>
          <a:endParaRPr kumimoji="1" lang="en-US" altLang="ja-JP" sz="1050" b="1"/>
        </a:p>
        <a:p>
          <a:r>
            <a:rPr kumimoji="1" lang="ja-JP" altLang="en-US" sz="1050" b="1"/>
            <a:t>全員分の氏名を記入してください。</a:t>
          </a:r>
          <a:endParaRPr kumimoji="1" lang="en-US" altLang="ja-JP" sz="1050" b="1"/>
        </a:p>
      </xdr:txBody>
    </xdr:sp>
    <xdr:clientData/>
  </xdr:twoCellAnchor>
  <xdr:twoCellAnchor>
    <xdr:from>
      <xdr:col>36</xdr:col>
      <xdr:colOff>57150</xdr:colOff>
      <xdr:row>10</xdr:row>
      <xdr:rowOff>361950</xdr:rowOff>
    </xdr:from>
    <xdr:to>
      <xdr:col>37</xdr:col>
      <xdr:colOff>6804</xdr:colOff>
      <xdr:row>10</xdr:row>
      <xdr:rowOff>423062</xdr:rowOff>
    </xdr:to>
    <xdr:cxnSp macro="">
      <xdr:nvCxnSpPr>
        <xdr:cNvPr id="2" name="直線コネクタ 1">
          <a:extLst>
            <a:ext uri="{FF2B5EF4-FFF2-40B4-BE49-F238E27FC236}">
              <a16:creationId xmlns:a16="http://schemas.microsoft.com/office/drawing/2014/main" id="{27587C5D-1381-45B4-9E1B-508B96A06A67}"/>
            </a:ext>
          </a:extLst>
        </xdr:cNvPr>
        <xdr:cNvCxnSpPr>
          <a:endCxn id="3" idx="1"/>
        </xdr:cNvCxnSpPr>
      </xdr:nvCxnSpPr>
      <xdr:spPr>
        <a:xfrm>
          <a:off x="10142444" y="3472703"/>
          <a:ext cx="613042" cy="6111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6804</xdr:colOff>
      <xdr:row>8</xdr:row>
      <xdr:rowOff>419260</xdr:rowOff>
    </xdr:from>
    <xdr:to>
      <xdr:col>44</xdr:col>
      <xdr:colOff>284069</xdr:colOff>
      <xdr:row>13</xdr:row>
      <xdr:rowOff>184817</xdr:rowOff>
    </xdr:to>
    <xdr:sp macro="" textlink="">
      <xdr:nvSpPr>
        <xdr:cNvPr id="3" name="テキスト ボックス 2">
          <a:extLst>
            <a:ext uri="{FF2B5EF4-FFF2-40B4-BE49-F238E27FC236}">
              <a16:creationId xmlns:a16="http://schemas.microsoft.com/office/drawing/2014/main" id="{3FAB29DC-DA03-406A-91D4-8A71A324C411}"/>
            </a:ext>
          </a:extLst>
        </xdr:cNvPr>
        <xdr:cNvSpPr txBox="1"/>
      </xdr:nvSpPr>
      <xdr:spPr>
        <a:xfrm>
          <a:off x="10712904" y="2905285"/>
          <a:ext cx="4944515" cy="1194307"/>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以下の内容を必ずよく読み、確認した上でチェックを入れてください。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その他の建築主も以下の内容に同意し、誓約することを必ず確認した上で、代表者の方が責任を持って申請してください。</a:t>
          </a:r>
        </a:p>
      </xdr:txBody>
    </xdr:sp>
    <xdr:clientData/>
  </xdr:twoCellAnchor>
  <xdr:twoCellAnchor>
    <xdr:from>
      <xdr:col>36</xdr:col>
      <xdr:colOff>47625</xdr:colOff>
      <xdr:row>8</xdr:row>
      <xdr:rowOff>118383</xdr:rowOff>
    </xdr:from>
    <xdr:to>
      <xdr:col>36</xdr:col>
      <xdr:colOff>654504</xdr:colOff>
      <xdr:row>8</xdr:row>
      <xdr:rowOff>123825</xdr:rowOff>
    </xdr:to>
    <xdr:cxnSp macro="">
      <xdr:nvCxnSpPr>
        <xdr:cNvPr id="7" name="直線コネクタ 6">
          <a:extLst>
            <a:ext uri="{FF2B5EF4-FFF2-40B4-BE49-F238E27FC236}">
              <a16:creationId xmlns:a16="http://schemas.microsoft.com/office/drawing/2014/main" id="{1AE53BE5-7D0A-451C-9D33-952F32AA6F4A}"/>
            </a:ext>
          </a:extLst>
        </xdr:cNvPr>
        <xdr:cNvCxnSpPr/>
      </xdr:nvCxnSpPr>
      <xdr:spPr>
        <a:xfrm flipV="1">
          <a:off x="10086975" y="2604408"/>
          <a:ext cx="606879" cy="544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664029</xdr:colOff>
      <xdr:row>7</xdr:row>
      <xdr:rowOff>96611</xdr:rowOff>
    </xdr:from>
    <xdr:to>
      <xdr:col>41</xdr:col>
      <xdr:colOff>478971</xdr:colOff>
      <xdr:row>8</xdr:row>
      <xdr:rowOff>368754</xdr:rowOff>
    </xdr:to>
    <xdr:sp macro="" textlink="">
      <xdr:nvSpPr>
        <xdr:cNvPr id="8" name="テキスト ボックス 7">
          <a:extLst>
            <a:ext uri="{FF2B5EF4-FFF2-40B4-BE49-F238E27FC236}">
              <a16:creationId xmlns:a16="http://schemas.microsoft.com/office/drawing/2014/main" id="{3EABAF37-4A84-4C2A-8D6F-A302304CCA74}"/>
            </a:ext>
          </a:extLst>
        </xdr:cNvPr>
        <xdr:cNvSpPr txBox="1"/>
      </xdr:nvSpPr>
      <xdr:spPr>
        <a:xfrm>
          <a:off x="10703379" y="2354036"/>
          <a:ext cx="3148692" cy="500743"/>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建築主（代表者）の住所を記入してください。</a:t>
          </a:r>
        </a:p>
      </xdr:txBody>
    </xdr:sp>
    <xdr:clientData/>
  </xdr:twoCellAnchor>
  <xdr:twoCellAnchor>
    <xdr:from>
      <xdr:col>36</xdr:col>
      <xdr:colOff>85725</xdr:colOff>
      <xdr:row>3</xdr:row>
      <xdr:rowOff>334736</xdr:rowOff>
    </xdr:from>
    <xdr:to>
      <xdr:col>36</xdr:col>
      <xdr:colOff>664029</xdr:colOff>
      <xdr:row>5</xdr:row>
      <xdr:rowOff>228600</xdr:rowOff>
    </xdr:to>
    <xdr:cxnSp macro="">
      <xdr:nvCxnSpPr>
        <xdr:cNvPr id="9" name="直線コネクタ 8">
          <a:extLst>
            <a:ext uri="{FF2B5EF4-FFF2-40B4-BE49-F238E27FC236}">
              <a16:creationId xmlns:a16="http://schemas.microsoft.com/office/drawing/2014/main" id="{7EA6AC36-5F7F-4CBD-9AF7-F128E6446353}"/>
            </a:ext>
          </a:extLst>
        </xdr:cNvPr>
        <xdr:cNvCxnSpPr/>
      </xdr:nvCxnSpPr>
      <xdr:spPr>
        <a:xfrm flipV="1">
          <a:off x="10125075" y="1201511"/>
          <a:ext cx="578304" cy="332014"/>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664029</xdr:colOff>
      <xdr:row>3</xdr:row>
      <xdr:rowOff>84364</xdr:rowOff>
    </xdr:from>
    <xdr:to>
      <xdr:col>41</xdr:col>
      <xdr:colOff>478971</xdr:colOff>
      <xdr:row>5</xdr:row>
      <xdr:rowOff>146957</xdr:rowOff>
    </xdr:to>
    <xdr:sp macro="" textlink="">
      <xdr:nvSpPr>
        <xdr:cNvPr id="11" name="テキスト ボックス 10">
          <a:extLst>
            <a:ext uri="{FF2B5EF4-FFF2-40B4-BE49-F238E27FC236}">
              <a16:creationId xmlns:a16="http://schemas.microsoft.com/office/drawing/2014/main" id="{93C6D9FE-FEFB-455C-9462-834401B9F933}"/>
            </a:ext>
          </a:extLst>
        </xdr:cNvPr>
        <xdr:cNvSpPr txBox="1"/>
      </xdr:nvSpPr>
      <xdr:spPr>
        <a:xfrm>
          <a:off x="10703379" y="951139"/>
          <a:ext cx="3148692" cy="500743"/>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建築主（代表者）の氏名を記入してください。</a:t>
          </a:r>
        </a:p>
      </xdr:txBody>
    </xdr:sp>
    <xdr:clientData/>
  </xdr:twoCellAnchor>
  <xdr:twoCellAnchor>
    <xdr:from>
      <xdr:col>36</xdr:col>
      <xdr:colOff>57150</xdr:colOff>
      <xdr:row>6</xdr:row>
      <xdr:rowOff>141514</xdr:rowOff>
    </xdr:from>
    <xdr:to>
      <xdr:col>36</xdr:col>
      <xdr:colOff>614642</xdr:colOff>
      <xdr:row>6</xdr:row>
      <xdr:rowOff>161925</xdr:rowOff>
    </xdr:to>
    <xdr:cxnSp macro="">
      <xdr:nvCxnSpPr>
        <xdr:cNvPr id="20" name="直線コネクタ 19">
          <a:extLst>
            <a:ext uri="{FF2B5EF4-FFF2-40B4-BE49-F238E27FC236}">
              <a16:creationId xmlns:a16="http://schemas.microsoft.com/office/drawing/2014/main" id="{762A2412-FC6C-62B6-6E26-1511074B4D9A}"/>
            </a:ext>
          </a:extLst>
        </xdr:cNvPr>
        <xdr:cNvCxnSpPr>
          <a:endCxn id="4" idx="1"/>
        </xdr:cNvCxnSpPr>
      </xdr:nvCxnSpPr>
      <xdr:spPr>
        <a:xfrm flipV="1">
          <a:off x="10096500" y="1922689"/>
          <a:ext cx="557492" cy="20411"/>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37</xdr:col>
      <xdr:colOff>17930</xdr:colOff>
      <xdr:row>4</xdr:row>
      <xdr:rowOff>8963</xdr:rowOff>
    </xdr:from>
    <xdr:to>
      <xdr:col>42</xdr:col>
      <xdr:colOff>190500</xdr:colOff>
      <xdr:row>9</xdr:row>
      <xdr:rowOff>100692</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1519648" y="1326775"/>
          <a:ext cx="3489511" cy="1624693"/>
        </a:xfrm>
        <a:prstGeom prst="rect">
          <a:avLst/>
        </a:prstGeom>
        <a:solidFill>
          <a:schemeClr val="accent4">
            <a:lumMod val="60000"/>
            <a:lumOff val="4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太陽光発電システム、蓄電池システムでそれぞれリース事業者が異なる場合には、事業者ごとに提出してください。</a:t>
          </a:r>
          <a:endParaRPr kumimoji="1" lang="en-US" altLang="ja-JP" sz="1400" b="1"/>
        </a:p>
      </xdr:txBody>
    </xdr:sp>
    <xdr:clientData/>
  </xdr:twoCellAnchor>
  <mc:AlternateContent xmlns:mc="http://schemas.openxmlformats.org/markup-compatibility/2006">
    <mc:Choice xmlns:a14="http://schemas.microsoft.com/office/drawing/2010/main" Requires="a14">
      <xdr:twoCellAnchor>
        <xdr:from>
          <xdr:col>24</xdr:col>
          <xdr:colOff>164951</xdr:colOff>
          <xdr:row>5</xdr:row>
          <xdr:rowOff>31376</xdr:rowOff>
        </xdr:from>
        <xdr:to>
          <xdr:col>34</xdr:col>
          <xdr:colOff>331697</xdr:colOff>
          <xdr:row>5</xdr:row>
          <xdr:rowOff>328556</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7211210" y="1474694"/>
              <a:ext cx="3322322" cy="297180"/>
              <a:chOff x="6556795" y="1427639"/>
              <a:chExt cx="2945821" cy="297180"/>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6556795" y="1427639"/>
                <a:ext cx="1324178" cy="297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太陽光発電システム</a:t>
                </a:r>
              </a:p>
            </xdr:txBody>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7788078" y="1433931"/>
                <a:ext cx="934582" cy="269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蓄電池システム</a:t>
                </a:r>
              </a:p>
            </xdr:txBody>
          </xdr:sp>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900-000004300000}"/>
                  </a:ext>
                </a:extLst>
              </xdr:cNvPr>
              <xdr:cNvSpPr/>
            </xdr:nvSpPr>
            <xdr:spPr bwMode="auto">
              <a:xfrm>
                <a:off x="8788582" y="1440180"/>
                <a:ext cx="714034" cy="272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V2H</a:t>
                </a:r>
              </a:p>
            </xdr:txBody>
          </xdr:sp>
        </xdr:grpSp>
        <xdr:clientData/>
      </xdr:twoCellAnchor>
    </mc:Choice>
    <mc:Fallback/>
  </mc:AlternateContent>
  <xdr:twoCellAnchor>
    <xdr:from>
      <xdr:col>36</xdr:col>
      <xdr:colOff>21772</xdr:colOff>
      <xdr:row>11</xdr:row>
      <xdr:rowOff>337457</xdr:rowOff>
    </xdr:from>
    <xdr:to>
      <xdr:col>37</xdr:col>
      <xdr:colOff>347254</xdr:colOff>
      <xdr:row>12</xdr:row>
      <xdr:rowOff>118463</xdr:rowOff>
    </xdr:to>
    <xdr:cxnSp macro="">
      <xdr:nvCxnSpPr>
        <xdr:cNvPr id="2" name="直線コネクタ 1">
          <a:extLst>
            <a:ext uri="{FF2B5EF4-FFF2-40B4-BE49-F238E27FC236}">
              <a16:creationId xmlns:a16="http://schemas.microsoft.com/office/drawing/2014/main" id="{A04BEBE9-1910-4812-9710-B4460A113F92}"/>
            </a:ext>
          </a:extLst>
        </xdr:cNvPr>
        <xdr:cNvCxnSpPr/>
      </xdr:nvCxnSpPr>
      <xdr:spPr>
        <a:xfrm>
          <a:off x="10776858" y="3701143"/>
          <a:ext cx="989510" cy="357949"/>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326573</xdr:colOff>
      <xdr:row>11</xdr:row>
      <xdr:rowOff>239485</xdr:rowOff>
    </xdr:from>
    <xdr:to>
      <xdr:col>44</xdr:col>
      <xdr:colOff>596218</xdr:colOff>
      <xdr:row>14</xdr:row>
      <xdr:rowOff>495172</xdr:rowOff>
    </xdr:to>
    <xdr:sp macro="" textlink="">
      <xdr:nvSpPr>
        <xdr:cNvPr id="6" name="テキスト ボックス 5">
          <a:extLst>
            <a:ext uri="{FF2B5EF4-FFF2-40B4-BE49-F238E27FC236}">
              <a16:creationId xmlns:a16="http://schemas.microsoft.com/office/drawing/2014/main" id="{805C9E4E-8AE9-44C6-BE17-5C81B6B1E78C}"/>
            </a:ext>
          </a:extLst>
        </xdr:cNvPr>
        <xdr:cNvSpPr txBox="1"/>
      </xdr:nvSpPr>
      <xdr:spPr>
        <a:xfrm>
          <a:off x="11745687" y="3603171"/>
          <a:ext cx="4917845" cy="1180972"/>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以下の内容を必ずよく読み、確認した上でチェックを入れてください。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その他の建築主も以下の内容に同意し、誓約することを必ず確認した上で、代表者の方が責任を持って申請してください。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29</xdr:col>
      <xdr:colOff>424070</xdr:colOff>
      <xdr:row>1</xdr:row>
      <xdr:rowOff>53068</xdr:rowOff>
    </xdr:from>
    <xdr:to>
      <xdr:col>36</xdr:col>
      <xdr:colOff>221797</xdr:colOff>
      <xdr:row>5</xdr:row>
      <xdr:rowOff>243568</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9682370" y="403588"/>
          <a:ext cx="4438307" cy="1066800"/>
        </a:xfrm>
        <a:prstGeom prst="rect">
          <a:avLst/>
        </a:prstGeom>
        <a:solidFill>
          <a:schemeClr val="accent2">
            <a:lumMod val="60000"/>
            <a:lumOff val="4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t>・手続代行者がいる場合のみ提出してください。</a:t>
          </a:r>
          <a:endParaRPr kumimoji="1" lang="en-US" altLang="ja-JP" sz="1300" b="1"/>
        </a:p>
        <a:p>
          <a:r>
            <a:rPr kumimoji="1" lang="ja-JP" altLang="en-US" sz="1300" b="1"/>
            <a:t>・誓約内容をよく理解した上で、チェックを入れて　　　　</a:t>
          </a:r>
          <a:endParaRPr kumimoji="1" lang="en-US" altLang="ja-JP" sz="1300" b="1"/>
        </a:p>
        <a:p>
          <a:r>
            <a:rPr kumimoji="1" lang="ja-JP" altLang="en-US" sz="1300" b="1"/>
            <a:t>　提出してください。</a:t>
          </a:r>
        </a:p>
      </xdr:txBody>
    </xdr:sp>
    <xdr:clientData/>
  </xdr:twoCellAnchor>
  <xdr:twoCellAnchor>
    <xdr:from>
      <xdr:col>29</xdr:col>
      <xdr:colOff>446314</xdr:colOff>
      <xdr:row>7</xdr:row>
      <xdr:rowOff>97972</xdr:rowOff>
    </xdr:from>
    <xdr:to>
      <xdr:col>38</xdr:col>
      <xdr:colOff>211567</xdr:colOff>
      <xdr:row>15</xdr:row>
      <xdr:rowOff>320426</xdr:rowOff>
    </xdr:to>
    <xdr:sp macro="" textlink="">
      <xdr:nvSpPr>
        <xdr:cNvPr id="2" name="テキスト ボックス 1">
          <a:extLst>
            <a:ext uri="{FF2B5EF4-FFF2-40B4-BE49-F238E27FC236}">
              <a16:creationId xmlns:a16="http://schemas.microsoft.com/office/drawing/2014/main" id="{792C9073-B634-420E-9DFE-3CA68B893CCA}"/>
            </a:ext>
          </a:extLst>
        </xdr:cNvPr>
        <xdr:cNvSpPr txBox="1"/>
      </xdr:nvSpPr>
      <xdr:spPr>
        <a:xfrm>
          <a:off x="9601200" y="1796143"/>
          <a:ext cx="5741510" cy="2040369"/>
        </a:xfrm>
        <a:prstGeom prst="rect">
          <a:avLst/>
        </a:prstGeom>
        <a:solidFill>
          <a:schemeClr val="accent2">
            <a:lumMod val="60000"/>
            <a:lumOff val="4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t>・ユーザー登録</a:t>
          </a:r>
          <a:r>
            <a:rPr kumimoji="1" lang="en-US" altLang="ja-JP" sz="1300" b="1"/>
            <a:t>ID</a:t>
          </a:r>
          <a:r>
            <a:rPr kumimoji="1" lang="ja-JP" altLang="en-US" sz="1300" b="1"/>
            <a:t>欄には、ユーザー登録申請で発行された</a:t>
          </a:r>
          <a:r>
            <a:rPr kumimoji="1" lang="en-US" altLang="ja-JP" sz="1300" b="1"/>
            <a:t>ID</a:t>
          </a:r>
          <a:r>
            <a:rPr kumimoji="1" lang="ja-JP" altLang="en-US" sz="1300" b="1"/>
            <a:t>を記入</a:t>
          </a:r>
          <a:endParaRPr kumimoji="1" lang="en-US" altLang="ja-JP" sz="1300" b="1"/>
        </a:p>
        <a:p>
          <a:r>
            <a:rPr kumimoji="1" lang="ja-JP" altLang="en-US" sz="1300" b="1"/>
            <a:t>　してください。</a:t>
          </a:r>
          <a:endParaRPr kumimoji="1" lang="en-US" altLang="ja-JP" sz="1300" b="1"/>
        </a:p>
        <a:p>
          <a:r>
            <a:rPr kumimoji="1" lang="ja-JP" altLang="en-US" sz="1300" b="1"/>
            <a:t>・ユーザー登録</a:t>
          </a:r>
          <a:r>
            <a:rPr kumimoji="1" lang="en-US" altLang="ja-JP" sz="1300" b="1"/>
            <a:t>ID</a:t>
          </a:r>
          <a:r>
            <a:rPr kumimoji="1" lang="ja-JP" altLang="en-US" sz="1300" b="1"/>
            <a:t>がご不明な場合は、ユーザー登録手引を確認のうえ、</a:t>
          </a:r>
          <a:endParaRPr kumimoji="1" lang="en-US" altLang="ja-JP" sz="1300" b="1"/>
        </a:p>
        <a:p>
          <a:r>
            <a:rPr kumimoji="1" lang="ja-JP" altLang="en-US" sz="1300" b="1"/>
            <a:t>　登録事業者が申請した統括者にご確認ください。</a:t>
          </a:r>
          <a:endParaRPr kumimoji="1" lang="en-US" altLang="ja-JP" sz="1300" b="1"/>
        </a:p>
      </xdr:txBody>
    </xdr:sp>
    <xdr:clientData/>
  </xdr:twoCellAnchor>
  <xdr:twoCellAnchor>
    <xdr:from>
      <xdr:col>29</xdr:col>
      <xdr:colOff>65314</xdr:colOff>
      <xdr:row>24</xdr:row>
      <xdr:rowOff>195943</xdr:rowOff>
    </xdr:from>
    <xdr:to>
      <xdr:col>30</xdr:col>
      <xdr:colOff>390796</xdr:colOff>
      <xdr:row>24</xdr:row>
      <xdr:rowOff>553892</xdr:rowOff>
    </xdr:to>
    <xdr:cxnSp macro="">
      <xdr:nvCxnSpPr>
        <xdr:cNvPr id="3" name="直線コネクタ 2">
          <a:extLst>
            <a:ext uri="{FF2B5EF4-FFF2-40B4-BE49-F238E27FC236}">
              <a16:creationId xmlns:a16="http://schemas.microsoft.com/office/drawing/2014/main" id="{43B17BC6-1754-43AC-8EB8-3E64D1508D81}"/>
            </a:ext>
          </a:extLst>
        </xdr:cNvPr>
        <xdr:cNvCxnSpPr/>
      </xdr:nvCxnSpPr>
      <xdr:spPr>
        <a:xfrm>
          <a:off x="9220200" y="5725886"/>
          <a:ext cx="989510" cy="357949"/>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359229</xdr:colOff>
      <xdr:row>24</xdr:row>
      <xdr:rowOff>304800</xdr:rowOff>
    </xdr:from>
    <xdr:to>
      <xdr:col>37</xdr:col>
      <xdr:colOff>326572</xdr:colOff>
      <xdr:row>25</xdr:row>
      <xdr:rowOff>27086</xdr:rowOff>
    </xdr:to>
    <xdr:sp macro="" textlink="">
      <xdr:nvSpPr>
        <xdr:cNvPr id="4" name="テキスト ボックス 3">
          <a:extLst>
            <a:ext uri="{FF2B5EF4-FFF2-40B4-BE49-F238E27FC236}">
              <a16:creationId xmlns:a16="http://schemas.microsoft.com/office/drawing/2014/main" id="{A3E66994-C918-4543-A01E-5703C1A2D1A0}"/>
            </a:ext>
          </a:extLst>
        </xdr:cNvPr>
        <xdr:cNvSpPr txBox="1"/>
      </xdr:nvSpPr>
      <xdr:spPr>
        <a:xfrm>
          <a:off x="10178143" y="5834743"/>
          <a:ext cx="4615543" cy="495172"/>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以下の内容を必ずよく読み、確認した上でチェックを入れてください。</a:t>
          </a:r>
        </a:p>
      </xdr:txBody>
    </xdr:sp>
    <xdr:clientData/>
  </xdr:twoCellAnchor>
  <xdr:twoCellAnchor>
    <xdr:from>
      <xdr:col>30</xdr:col>
      <xdr:colOff>259976</xdr:colOff>
      <xdr:row>33</xdr:row>
      <xdr:rowOff>331742</xdr:rowOff>
    </xdr:from>
    <xdr:to>
      <xdr:col>34</xdr:col>
      <xdr:colOff>485853</xdr:colOff>
      <xdr:row>34</xdr:row>
      <xdr:rowOff>666750</xdr:rowOff>
    </xdr:to>
    <xdr:sp macro="" textlink="">
      <xdr:nvSpPr>
        <xdr:cNvPr id="5" name="テキスト ボックス 4">
          <a:extLst>
            <a:ext uri="{FF2B5EF4-FFF2-40B4-BE49-F238E27FC236}">
              <a16:creationId xmlns:a16="http://schemas.microsoft.com/office/drawing/2014/main" id="{F1D26CEB-6920-46EC-9494-5E973CD170C0}"/>
            </a:ext>
          </a:extLst>
        </xdr:cNvPr>
        <xdr:cNvSpPr txBox="1"/>
      </xdr:nvSpPr>
      <xdr:spPr>
        <a:xfrm>
          <a:off x="10334064" y="10618742"/>
          <a:ext cx="2915289" cy="772037"/>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すべての項目内容を必ずよく読み、</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確認した上でチェックを入れてください。</a:t>
          </a:r>
        </a:p>
      </xdr:txBody>
    </xdr:sp>
    <xdr:clientData/>
  </xdr:twoCellAnchor>
  <xdr:twoCellAnchor>
    <xdr:from>
      <xdr:col>29</xdr:col>
      <xdr:colOff>94162</xdr:colOff>
      <xdr:row>27</xdr:row>
      <xdr:rowOff>17959</xdr:rowOff>
    </xdr:from>
    <xdr:to>
      <xdr:col>30</xdr:col>
      <xdr:colOff>197849</xdr:colOff>
      <xdr:row>40</xdr:row>
      <xdr:rowOff>1219199</xdr:rowOff>
    </xdr:to>
    <xdr:sp macro="" textlink="">
      <xdr:nvSpPr>
        <xdr:cNvPr id="6" name="左中かっこ 5">
          <a:extLst>
            <a:ext uri="{FF2B5EF4-FFF2-40B4-BE49-F238E27FC236}">
              <a16:creationId xmlns:a16="http://schemas.microsoft.com/office/drawing/2014/main" id="{F90F0829-C048-4CF1-9CBA-0A9DC271964E}"/>
            </a:ext>
          </a:extLst>
        </xdr:cNvPr>
        <xdr:cNvSpPr/>
      </xdr:nvSpPr>
      <xdr:spPr>
        <a:xfrm flipH="1">
          <a:off x="9496698" y="6549388"/>
          <a:ext cx="770437" cy="9909811"/>
        </a:xfrm>
        <a:prstGeom prst="leftBrace">
          <a:avLst>
            <a:gd name="adj1" fmla="val 8333"/>
            <a:gd name="adj2" fmla="val 44195"/>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B47"/>
  <sheetViews>
    <sheetView tabSelected="1" view="pageBreakPreview" zoomScale="85" zoomScaleNormal="100" zoomScaleSheetLayoutView="85" workbookViewId="0"/>
  </sheetViews>
  <sheetFormatPr defaultColWidth="1.19921875" defaultRowHeight="16.2" x14ac:dyDescent="0.45"/>
  <cols>
    <col min="1" max="1" width="1.19921875" style="8"/>
    <col min="2" max="2" width="1.19921875" style="8" customWidth="1"/>
    <col min="3" max="3" width="1.09765625" style="8" customWidth="1"/>
    <col min="4" max="4" width="1.19921875" style="8" customWidth="1"/>
    <col min="5" max="6" width="1.19921875" style="16" customWidth="1"/>
    <col min="7" max="9" width="1.19921875" style="17" customWidth="1"/>
    <col min="10" max="13" width="1.19921875" style="8"/>
    <col min="14" max="14" width="1.09765625" style="8" customWidth="1"/>
    <col min="15" max="38" width="1.19921875" style="8"/>
    <col min="39" max="39" width="1.19921875" style="8" customWidth="1"/>
    <col min="40" max="45" width="1.19921875" style="8"/>
    <col min="46" max="48" width="1.19921875" style="8" customWidth="1"/>
    <col min="49" max="54" width="1.19921875" style="8"/>
    <col min="55" max="55" width="1.19921875" style="8" customWidth="1"/>
    <col min="56" max="95" width="1.19921875" style="8"/>
    <col min="96" max="96" width="1.59765625" style="8" customWidth="1"/>
    <col min="97" max="104" width="1.19921875" style="8"/>
    <col min="105" max="105" width="8.8984375" style="8" hidden="1" customWidth="1"/>
    <col min="106" max="106" width="15.5" style="8" hidden="1" customWidth="1"/>
    <col min="107" max="107" width="1.3984375" style="8" customWidth="1"/>
    <col min="108" max="258" width="1.19921875" style="8"/>
    <col min="259" max="265" width="1.19921875" style="8" customWidth="1"/>
    <col min="266" max="269" width="1.19921875" style="8"/>
    <col min="270" max="270" width="1.09765625" style="8" customWidth="1"/>
    <col min="271" max="514" width="1.19921875" style="8"/>
    <col min="515" max="521" width="1.19921875" style="8" customWidth="1"/>
    <col min="522" max="525" width="1.19921875" style="8"/>
    <col min="526" max="526" width="1.09765625" style="8" customWidth="1"/>
    <col min="527" max="770" width="1.19921875" style="8"/>
    <col min="771" max="777" width="1.19921875" style="8" customWidth="1"/>
    <col min="778" max="781" width="1.19921875" style="8"/>
    <col min="782" max="782" width="1.09765625" style="8" customWidth="1"/>
    <col min="783" max="1026" width="1.19921875" style="8"/>
    <col min="1027" max="1033" width="1.19921875" style="8" customWidth="1"/>
    <col min="1034" max="1037" width="1.19921875" style="8"/>
    <col min="1038" max="1038" width="1.09765625" style="8" customWidth="1"/>
    <col min="1039" max="1282" width="1.19921875" style="8"/>
    <col min="1283" max="1289" width="1.19921875" style="8" customWidth="1"/>
    <col min="1290" max="1293" width="1.19921875" style="8"/>
    <col min="1294" max="1294" width="1.09765625" style="8" customWidth="1"/>
    <col min="1295" max="1538" width="1.19921875" style="8"/>
    <col min="1539" max="1545" width="1.19921875" style="8" customWidth="1"/>
    <col min="1546" max="1549" width="1.19921875" style="8"/>
    <col min="1550" max="1550" width="1.09765625" style="8" customWidth="1"/>
    <col min="1551" max="1794" width="1.19921875" style="8"/>
    <col min="1795" max="1801" width="1.19921875" style="8" customWidth="1"/>
    <col min="1802" max="1805" width="1.19921875" style="8"/>
    <col min="1806" max="1806" width="1.09765625" style="8" customWidth="1"/>
    <col min="1807" max="2050" width="1.19921875" style="8"/>
    <col min="2051" max="2057" width="1.19921875" style="8" customWidth="1"/>
    <col min="2058" max="2061" width="1.19921875" style="8"/>
    <col min="2062" max="2062" width="1.09765625" style="8" customWidth="1"/>
    <col min="2063" max="2306" width="1.19921875" style="8"/>
    <col min="2307" max="2313" width="1.19921875" style="8" customWidth="1"/>
    <col min="2314" max="2317" width="1.19921875" style="8"/>
    <col min="2318" max="2318" width="1.09765625" style="8" customWidth="1"/>
    <col min="2319" max="2562" width="1.19921875" style="8"/>
    <col min="2563" max="2569" width="1.19921875" style="8" customWidth="1"/>
    <col min="2570" max="2573" width="1.19921875" style="8"/>
    <col min="2574" max="2574" width="1.09765625" style="8" customWidth="1"/>
    <col min="2575" max="2818" width="1.19921875" style="8"/>
    <col min="2819" max="2825" width="1.19921875" style="8" customWidth="1"/>
    <col min="2826" max="2829" width="1.19921875" style="8"/>
    <col min="2830" max="2830" width="1.09765625" style="8" customWidth="1"/>
    <col min="2831" max="3074" width="1.19921875" style="8"/>
    <col min="3075" max="3081" width="1.19921875" style="8" customWidth="1"/>
    <col min="3082" max="3085" width="1.19921875" style="8"/>
    <col min="3086" max="3086" width="1.09765625" style="8" customWidth="1"/>
    <col min="3087" max="3330" width="1.19921875" style="8"/>
    <col min="3331" max="3337" width="1.19921875" style="8" customWidth="1"/>
    <col min="3338" max="3341" width="1.19921875" style="8"/>
    <col min="3342" max="3342" width="1.09765625" style="8" customWidth="1"/>
    <col min="3343" max="3586" width="1.19921875" style="8"/>
    <col min="3587" max="3593" width="1.19921875" style="8" customWidth="1"/>
    <col min="3594" max="3597" width="1.19921875" style="8"/>
    <col min="3598" max="3598" width="1.09765625" style="8" customWidth="1"/>
    <col min="3599" max="3842" width="1.19921875" style="8"/>
    <col min="3843" max="3849" width="1.19921875" style="8" customWidth="1"/>
    <col min="3850" max="3853" width="1.19921875" style="8"/>
    <col min="3854" max="3854" width="1.09765625" style="8" customWidth="1"/>
    <col min="3855" max="4098" width="1.19921875" style="8"/>
    <col min="4099" max="4105" width="1.19921875" style="8" customWidth="1"/>
    <col min="4106" max="4109" width="1.19921875" style="8"/>
    <col min="4110" max="4110" width="1.09765625" style="8" customWidth="1"/>
    <col min="4111" max="4354" width="1.19921875" style="8"/>
    <col min="4355" max="4361" width="1.19921875" style="8" customWidth="1"/>
    <col min="4362" max="4365" width="1.19921875" style="8"/>
    <col min="4366" max="4366" width="1.09765625" style="8" customWidth="1"/>
    <col min="4367" max="4610" width="1.19921875" style="8"/>
    <col min="4611" max="4617" width="1.19921875" style="8" customWidth="1"/>
    <col min="4618" max="4621" width="1.19921875" style="8"/>
    <col min="4622" max="4622" width="1.09765625" style="8" customWidth="1"/>
    <col min="4623" max="4866" width="1.19921875" style="8"/>
    <col min="4867" max="4873" width="1.19921875" style="8" customWidth="1"/>
    <col min="4874" max="4877" width="1.19921875" style="8"/>
    <col min="4878" max="4878" width="1.09765625" style="8" customWidth="1"/>
    <col min="4879" max="5122" width="1.19921875" style="8"/>
    <col min="5123" max="5129" width="1.19921875" style="8" customWidth="1"/>
    <col min="5130" max="5133" width="1.19921875" style="8"/>
    <col min="5134" max="5134" width="1.09765625" style="8" customWidth="1"/>
    <col min="5135" max="5378" width="1.19921875" style="8"/>
    <col min="5379" max="5385" width="1.19921875" style="8" customWidth="1"/>
    <col min="5386" max="5389" width="1.19921875" style="8"/>
    <col min="5390" max="5390" width="1.09765625" style="8" customWidth="1"/>
    <col min="5391" max="5634" width="1.19921875" style="8"/>
    <col min="5635" max="5641" width="1.19921875" style="8" customWidth="1"/>
    <col min="5642" max="5645" width="1.19921875" style="8"/>
    <col min="5646" max="5646" width="1.09765625" style="8" customWidth="1"/>
    <col min="5647" max="5890" width="1.19921875" style="8"/>
    <col min="5891" max="5897" width="1.19921875" style="8" customWidth="1"/>
    <col min="5898" max="5901" width="1.19921875" style="8"/>
    <col min="5902" max="5902" width="1.09765625" style="8" customWidth="1"/>
    <col min="5903" max="6146" width="1.19921875" style="8"/>
    <col min="6147" max="6153" width="1.19921875" style="8" customWidth="1"/>
    <col min="6154" max="6157" width="1.19921875" style="8"/>
    <col min="6158" max="6158" width="1.09765625" style="8" customWidth="1"/>
    <col min="6159" max="6402" width="1.19921875" style="8"/>
    <col min="6403" max="6409" width="1.19921875" style="8" customWidth="1"/>
    <col min="6410" max="6413" width="1.19921875" style="8"/>
    <col min="6414" max="6414" width="1.09765625" style="8" customWidth="1"/>
    <col min="6415" max="6658" width="1.19921875" style="8"/>
    <col min="6659" max="6665" width="1.19921875" style="8" customWidth="1"/>
    <col min="6666" max="6669" width="1.19921875" style="8"/>
    <col min="6670" max="6670" width="1.09765625" style="8" customWidth="1"/>
    <col min="6671" max="6914" width="1.19921875" style="8"/>
    <col min="6915" max="6921" width="1.19921875" style="8" customWidth="1"/>
    <col min="6922" max="6925" width="1.19921875" style="8"/>
    <col min="6926" max="6926" width="1.09765625" style="8" customWidth="1"/>
    <col min="6927" max="7170" width="1.19921875" style="8"/>
    <col min="7171" max="7177" width="1.19921875" style="8" customWidth="1"/>
    <col min="7178" max="7181" width="1.19921875" style="8"/>
    <col min="7182" max="7182" width="1.09765625" style="8" customWidth="1"/>
    <col min="7183" max="7426" width="1.19921875" style="8"/>
    <col min="7427" max="7433" width="1.19921875" style="8" customWidth="1"/>
    <col min="7434" max="7437" width="1.19921875" style="8"/>
    <col min="7438" max="7438" width="1.09765625" style="8" customWidth="1"/>
    <col min="7439" max="7682" width="1.19921875" style="8"/>
    <col min="7683" max="7689" width="1.19921875" style="8" customWidth="1"/>
    <col min="7690" max="7693" width="1.19921875" style="8"/>
    <col min="7694" max="7694" width="1.09765625" style="8" customWidth="1"/>
    <col min="7695" max="7938" width="1.19921875" style="8"/>
    <col min="7939" max="7945" width="1.19921875" style="8" customWidth="1"/>
    <col min="7946" max="7949" width="1.19921875" style="8"/>
    <col min="7950" max="7950" width="1.09765625" style="8" customWidth="1"/>
    <col min="7951" max="8194" width="1.19921875" style="8"/>
    <col min="8195" max="8201" width="1.19921875" style="8" customWidth="1"/>
    <col min="8202" max="8205" width="1.19921875" style="8"/>
    <col min="8206" max="8206" width="1.09765625" style="8" customWidth="1"/>
    <col min="8207" max="8450" width="1.19921875" style="8"/>
    <col min="8451" max="8457" width="1.19921875" style="8" customWidth="1"/>
    <col min="8458" max="8461" width="1.19921875" style="8"/>
    <col min="8462" max="8462" width="1.09765625" style="8" customWidth="1"/>
    <col min="8463" max="8706" width="1.19921875" style="8"/>
    <col min="8707" max="8713" width="1.19921875" style="8" customWidth="1"/>
    <col min="8714" max="8717" width="1.19921875" style="8"/>
    <col min="8718" max="8718" width="1.09765625" style="8" customWidth="1"/>
    <col min="8719" max="8962" width="1.19921875" style="8"/>
    <col min="8963" max="8969" width="1.19921875" style="8" customWidth="1"/>
    <col min="8970" max="8973" width="1.19921875" style="8"/>
    <col min="8974" max="8974" width="1.09765625" style="8" customWidth="1"/>
    <col min="8975" max="9218" width="1.19921875" style="8"/>
    <col min="9219" max="9225" width="1.19921875" style="8" customWidth="1"/>
    <col min="9226" max="9229" width="1.19921875" style="8"/>
    <col min="9230" max="9230" width="1.09765625" style="8" customWidth="1"/>
    <col min="9231" max="9474" width="1.19921875" style="8"/>
    <col min="9475" max="9481" width="1.19921875" style="8" customWidth="1"/>
    <col min="9482" max="9485" width="1.19921875" style="8"/>
    <col min="9486" max="9486" width="1.09765625" style="8" customWidth="1"/>
    <col min="9487" max="9730" width="1.19921875" style="8"/>
    <col min="9731" max="9737" width="1.19921875" style="8" customWidth="1"/>
    <col min="9738" max="9741" width="1.19921875" style="8"/>
    <col min="9742" max="9742" width="1.09765625" style="8" customWidth="1"/>
    <col min="9743" max="9986" width="1.19921875" style="8"/>
    <col min="9987" max="9993" width="1.19921875" style="8" customWidth="1"/>
    <col min="9994" max="9997" width="1.19921875" style="8"/>
    <col min="9998" max="9998" width="1.09765625" style="8" customWidth="1"/>
    <col min="9999" max="10242" width="1.19921875" style="8"/>
    <col min="10243" max="10249" width="1.19921875" style="8" customWidth="1"/>
    <col min="10250" max="10253" width="1.19921875" style="8"/>
    <col min="10254" max="10254" width="1.09765625" style="8" customWidth="1"/>
    <col min="10255" max="10498" width="1.19921875" style="8"/>
    <col min="10499" max="10505" width="1.19921875" style="8" customWidth="1"/>
    <col min="10506" max="10509" width="1.19921875" style="8"/>
    <col min="10510" max="10510" width="1.09765625" style="8" customWidth="1"/>
    <col min="10511" max="10754" width="1.19921875" style="8"/>
    <col min="10755" max="10761" width="1.19921875" style="8" customWidth="1"/>
    <col min="10762" max="10765" width="1.19921875" style="8"/>
    <col min="10766" max="10766" width="1.09765625" style="8" customWidth="1"/>
    <col min="10767" max="11010" width="1.19921875" style="8"/>
    <col min="11011" max="11017" width="1.19921875" style="8" customWidth="1"/>
    <col min="11018" max="11021" width="1.19921875" style="8"/>
    <col min="11022" max="11022" width="1.09765625" style="8" customWidth="1"/>
    <col min="11023" max="11266" width="1.19921875" style="8"/>
    <col min="11267" max="11273" width="1.19921875" style="8" customWidth="1"/>
    <col min="11274" max="11277" width="1.19921875" style="8"/>
    <col min="11278" max="11278" width="1.09765625" style="8" customWidth="1"/>
    <col min="11279" max="11522" width="1.19921875" style="8"/>
    <col min="11523" max="11529" width="1.19921875" style="8" customWidth="1"/>
    <col min="11530" max="11533" width="1.19921875" style="8"/>
    <col min="11534" max="11534" width="1.09765625" style="8" customWidth="1"/>
    <col min="11535" max="11778" width="1.19921875" style="8"/>
    <col min="11779" max="11785" width="1.19921875" style="8" customWidth="1"/>
    <col min="11786" max="11789" width="1.19921875" style="8"/>
    <col min="11790" max="11790" width="1.09765625" style="8" customWidth="1"/>
    <col min="11791" max="12034" width="1.19921875" style="8"/>
    <col min="12035" max="12041" width="1.19921875" style="8" customWidth="1"/>
    <col min="12042" max="12045" width="1.19921875" style="8"/>
    <col min="12046" max="12046" width="1.09765625" style="8" customWidth="1"/>
    <col min="12047" max="12290" width="1.19921875" style="8"/>
    <col min="12291" max="12297" width="1.19921875" style="8" customWidth="1"/>
    <col min="12298" max="12301" width="1.19921875" style="8"/>
    <col min="12302" max="12302" width="1.09765625" style="8" customWidth="1"/>
    <col min="12303" max="12546" width="1.19921875" style="8"/>
    <col min="12547" max="12553" width="1.19921875" style="8" customWidth="1"/>
    <col min="12554" max="12557" width="1.19921875" style="8"/>
    <col min="12558" max="12558" width="1.09765625" style="8" customWidth="1"/>
    <col min="12559" max="12802" width="1.19921875" style="8"/>
    <col min="12803" max="12809" width="1.19921875" style="8" customWidth="1"/>
    <col min="12810" max="12813" width="1.19921875" style="8"/>
    <col min="12814" max="12814" width="1.09765625" style="8" customWidth="1"/>
    <col min="12815" max="13058" width="1.19921875" style="8"/>
    <col min="13059" max="13065" width="1.19921875" style="8" customWidth="1"/>
    <col min="13066" max="13069" width="1.19921875" style="8"/>
    <col min="13070" max="13070" width="1.09765625" style="8" customWidth="1"/>
    <col min="13071" max="13314" width="1.19921875" style="8"/>
    <col min="13315" max="13321" width="1.19921875" style="8" customWidth="1"/>
    <col min="13322" max="13325" width="1.19921875" style="8"/>
    <col min="13326" max="13326" width="1.09765625" style="8" customWidth="1"/>
    <col min="13327" max="13570" width="1.19921875" style="8"/>
    <col min="13571" max="13577" width="1.19921875" style="8" customWidth="1"/>
    <col min="13578" max="13581" width="1.19921875" style="8"/>
    <col min="13582" max="13582" width="1.09765625" style="8" customWidth="1"/>
    <col min="13583" max="13826" width="1.19921875" style="8"/>
    <col min="13827" max="13833" width="1.19921875" style="8" customWidth="1"/>
    <col min="13834" max="13837" width="1.19921875" style="8"/>
    <col min="13838" max="13838" width="1.09765625" style="8" customWidth="1"/>
    <col min="13839" max="14082" width="1.19921875" style="8"/>
    <col min="14083" max="14089" width="1.19921875" style="8" customWidth="1"/>
    <col min="14090" max="14093" width="1.19921875" style="8"/>
    <col min="14094" max="14094" width="1.09765625" style="8" customWidth="1"/>
    <col min="14095" max="14338" width="1.19921875" style="8"/>
    <col min="14339" max="14345" width="1.19921875" style="8" customWidth="1"/>
    <col min="14346" max="14349" width="1.19921875" style="8"/>
    <col min="14350" max="14350" width="1.09765625" style="8" customWidth="1"/>
    <col min="14351" max="14594" width="1.19921875" style="8"/>
    <col min="14595" max="14601" width="1.19921875" style="8" customWidth="1"/>
    <col min="14602" max="14605" width="1.19921875" style="8"/>
    <col min="14606" max="14606" width="1.09765625" style="8" customWidth="1"/>
    <col min="14607" max="14850" width="1.19921875" style="8"/>
    <col min="14851" max="14857" width="1.19921875" style="8" customWidth="1"/>
    <col min="14858" max="14861" width="1.19921875" style="8"/>
    <col min="14862" max="14862" width="1.09765625" style="8" customWidth="1"/>
    <col min="14863" max="15106" width="1.19921875" style="8"/>
    <col min="15107" max="15113" width="1.19921875" style="8" customWidth="1"/>
    <col min="15114" max="15117" width="1.19921875" style="8"/>
    <col min="15118" max="15118" width="1.09765625" style="8" customWidth="1"/>
    <col min="15119" max="15362" width="1.19921875" style="8"/>
    <col min="15363" max="15369" width="1.19921875" style="8" customWidth="1"/>
    <col min="15370" max="15373" width="1.19921875" style="8"/>
    <col min="15374" max="15374" width="1.09765625" style="8" customWidth="1"/>
    <col min="15375" max="15618" width="1.19921875" style="8"/>
    <col min="15619" max="15625" width="1.19921875" style="8" customWidth="1"/>
    <col min="15626" max="15629" width="1.19921875" style="8"/>
    <col min="15630" max="15630" width="1.09765625" style="8" customWidth="1"/>
    <col min="15631" max="16384" width="1.19921875" style="8"/>
  </cols>
  <sheetData>
    <row r="1" spans="1:96" ht="24.75" customHeight="1" x14ac:dyDescent="0.45">
      <c r="A1" s="10"/>
      <c r="B1" s="277" t="s">
        <v>387</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row>
    <row r="2" spans="1:96" s="11" customFormat="1" ht="27.6" customHeight="1" x14ac:dyDescent="0.45">
      <c r="B2" s="278" t="s">
        <v>362</v>
      </c>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c r="BD2" s="278"/>
      <c r="BE2" s="278"/>
      <c r="BF2" s="278"/>
      <c r="BG2" s="278"/>
      <c r="BH2" s="278"/>
      <c r="BI2" s="278"/>
      <c r="BJ2" s="278"/>
      <c r="BK2" s="278"/>
      <c r="BL2" s="278"/>
      <c r="BM2" s="278"/>
      <c r="BN2" s="278"/>
      <c r="BO2" s="278"/>
      <c r="BP2" s="278"/>
      <c r="BQ2" s="278"/>
      <c r="BR2" s="278"/>
      <c r="BS2" s="278"/>
      <c r="BT2" s="278"/>
      <c r="BU2" s="278"/>
      <c r="BV2" s="278"/>
      <c r="BW2" s="278"/>
      <c r="BX2" s="278"/>
      <c r="BY2" s="278"/>
      <c r="BZ2" s="278"/>
      <c r="CA2" s="278"/>
      <c r="CB2" s="278"/>
      <c r="CC2" s="278"/>
      <c r="CD2" s="278"/>
      <c r="CE2" s="278"/>
      <c r="CF2" s="278"/>
      <c r="CG2" s="278"/>
      <c r="CH2" s="278"/>
      <c r="CI2" s="278"/>
      <c r="CJ2" s="278"/>
      <c r="CK2" s="278"/>
      <c r="CL2" s="278"/>
      <c r="CM2" s="278"/>
      <c r="CN2" s="278"/>
      <c r="CO2" s="278"/>
      <c r="CP2" s="278"/>
    </row>
    <row r="3" spans="1:96" s="11" customFormat="1" ht="27.6" customHeight="1" x14ac:dyDescent="0.45">
      <c r="B3" s="278" t="s">
        <v>0</v>
      </c>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row>
    <row r="4" spans="1:96" ht="7.2" customHeight="1" thickBot="1" x14ac:dyDescent="0.5">
      <c r="A4" s="10"/>
      <c r="B4" s="10"/>
      <c r="C4" s="10"/>
      <c r="D4" s="10"/>
      <c r="E4" s="12"/>
      <c r="F4" s="12"/>
      <c r="G4" s="13"/>
      <c r="H4" s="13"/>
      <c r="I4" s="13"/>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row>
    <row r="5" spans="1:96" ht="27.6" customHeight="1" thickBot="1" x14ac:dyDescent="0.5">
      <c r="A5" s="10"/>
      <c r="B5" s="10"/>
      <c r="C5" s="279" t="s">
        <v>1</v>
      </c>
      <c r="D5" s="280"/>
      <c r="E5" s="280"/>
      <c r="F5" s="280"/>
      <c r="G5" s="280"/>
      <c r="H5" s="280"/>
      <c r="I5" s="280"/>
      <c r="J5" s="280"/>
      <c r="K5" s="280"/>
      <c r="L5" s="280"/>
      <c r="M5" s="280"/>
      <c r="N5" s="280"/>
      <c r="O5" s="280"/>
      <c r="P5" s="280"/>
      <c r="Q5" s="280"/>
      <c r="R5" s="280"/>
      <c r="S5" s="281"/>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c r="BT5" s="282"/>
      <c r="BU5" s="282"/>
      <c r="BV5" s="282"/>
      <c r="BW5" s="282"/>
      <c r="BX5" s="282"/>
      <c r="BY5" s="282"/>
      <c r="BZ5" s="282"/>
      <c r="CA5" s="282"/>
      <c r="CB5" s="282"/>
      <c r="CC5" s="282"/>
      <c r="CD5" s="282"/>
      <c r="CE5" s="282"/>
      <c r="CF5" s="282"/>
      <c r="CG5" s="282"/>
      <c r="CH5" s="282"/>
      <c r="CI5" s="282"/>
      <c r="CJ5" s="282"/>
      <c r="CK5" s="282"/>
      <c r="CL5" s="282"/>
      <c r="CM5" s="282"/>
      <c r="CN5" s="282"/>
      <c r="CO5" s="283"/>
      <c r="CP5" s="10"/>
    </row>
    <row r="6" spans="1:96" ht="9.6" customHeight="1" x14ac:dyDescent="0.45">
      <c r="A6" s="10"/>
      <c r="B6" s="10"/>
      <c r="C6" s="10"/>
      <c r="D6" s="10"/>
      <c r="E6" s="12"/>
      <c r="F6" s="12"/>
      <c r="G6" s="13"/>
      <c r="H6" s="13"/>
      <c r="I6" s="13"/>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row>
    <row r="7" spans="1:96" ht="31.95" customHeight="1" x14ac:dyDescent="0.45">
      <c r="A7" s="10"/>
      <c r="B7" s="14"/>
      <c r="C7" s="294" t="s">
        <v>128</v>
      </c>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294"/>
      <c r="CD7" s="294"/>
      <c r="CE7" s="294"/>
      <c r="CF7" s="294"/>
      <c r="CG7" s="294"/>
      <c r="CH7" s="294"/>
      <c r="CI7" s="294"/>
      <c r="CJ7" s="294"/>
      <c r="CK7" s="294"/>
      <c r="CL7" s="294"/>
      <c r="CM7" s="294"/>
      <c r="CN7" s="294"/>
      <c r="CO7" s="294"/>
      <c r="CP7" s="15"/>
      <c r="CQ7" s="15"/>
      <c r="CR7" s="15"/>
    </row>
    <row r="8" spans="1:96" ht="28.2" customHeight="1" x14ac:dyDescent="0.45">
      <c r="B8" s="10"/>
      <c r="C8" s="290" t="s">
        <v>129</v>
      </c>
      <c r="D8" s="290"/>
      <c r="E8" s="290"/>
      <c r="F8" s="290"/>
      <c r="G8" s="290"/>
      <c r="H8" s="290"/>
      <c r="I8" s="290"/>
      <c r="J8" s="290"/>
      <c r="K8" s="290"/>
      <c r="L8" s="290"/>
      <c r="M8" s="291"/>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3"/>
    </row>
    <row r="9" spans="1:96" ht="7.95" customHeight="1" x14ac:dyDescent="0.45">
      <c r="A9" s="10"/>
      <c r="B9" s="10"/>
      <c r="C9" s="10"/>
      <c r="D9" s="10"/>
      <c r="E9" s="12"/>
      <c r="F9" s="12"/>
      <c r="G9" s="13"/>
      <c r="H9" s="13"/>
      <c r="I9" s="13"/>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row>
    <row r="10" spans="1:96" ht="20.399999999999999" thickBot="1" x14ac:dyDescent="0.5">
      <c r="A10" s="10"/>
      <c r="B10" s="284" t="s">
        <v>2</v>
      </c>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84"/>
      <c r="CC10" s="284"/>
      <c r="CD10" s="284"/>
      <c r="CE10" s="284"/>
      <c r="CF10" s="284"/>
      <c r="CG10" s="284"/>
      <c r="CH10" s="284"/>
      <c r="CI10" s="284"/>
      <c r="CJ10" s="284"/>
      <c r="CK10" s="284"/>
      <c r="CL10" s="284"/>
      <c r="CM10" s="284"/>
      <c r="CN10" s="284"/>
      <c r="CO10" s="284"/>
      <c r="CP10" s="284"/>
      <c r="CQ10" s="10"/>
    </row>
    <row r="11" spans="1:96" ht="33" customHeight="1" x14ac:dyDescent="0.45">
      <c r="A11" s="10"/>
      <c r="B11" s="285" t="s">
        <v>3</v>
      </c>
      <c r="C11" s="286"/>
      <c r="D11" s="287"/>
      <c r="E11" s="288" t="s">
        <v>4</v>
      </c>
      <c r="F11" s="286"/>
      <c r="G11" s="286"/>
      <c r="H11" s="286"/>
      <c r="I11" s="286"/>
      <c r="J11" s="286"/>
      <c r="K11" s="286"/>
      <c r="L11" s="286"/>
      <c r="M11" s="286"/>
      <c r="N11" s="287"/>
      <c r="O11" s="288" t="s">
        <v>5</v>
      </c>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7"/>
      <c r="BG11" s="288" t="s">
        <v>6</v>
      </c>
      <c r="BH11" s="286"/>
      <c r="BI11" s="286"/>
      <c r="BJ11" s="286"/>
      <c r="BK11" s="286"/>
      <c r="BL11" s="286"/>
      <c r="BM11" s="286"/>
      <c r="BN11" s="286"/>
      <c r="BO11" s="286"/>
      <c r="BP11" s="286"/>
      <c r="BQ11" s="286"/>
      <c r="BR11" s="286"/>
      <c r="BS11" s="286"/>
      <c r="BT11" s="286"/>
      <c r="BU11" s="286"/>
      <c r="BV11" s="287"/>
      <c r="BW11" s="289" t="s">
        <v>7</v>
      </c>
      <c r="BX11" s="289"/>
      <c r="BY11" s="289"/>
      <c r="BZ11" s="289"/>
      <c r="CA11" s="289"/>
      <c r="CB11" s="289"/>
      <c r="CC11" s="289"/>
      <c r="CD11" s="289"/>
      <c r="CE11" s="289"/>
      <c r="CF11" s="295" t="s">
        <v>8</v>
      </c>
      <c r="CG11" s="295"/>
      <c r="CH11" s="295"/>
      <c r="CI11" s="295"/>
      <c r="CJ11" s="295"/>
      <c r="CK11" s="295"/>
      <c r="CL11" s="295"/>
      <c r="CM11" s="295"/>
      <c r="CN11" s="295"/>
      <c r="CO11" s="296"/>
    </row>
    <row r="12" spans="1:96" ht="33" customHeight="1" x14ac:dyDescent="0.45">
      <c r="A12" s="10"/>
      <c r="B12" s="216" t="s">
        <v>9</v>
      </c>
      <c r="C12" s="217"/>
      <c r="D12" s="218"/>
      <c r="E12" s="219" t="s">
        <v>10</v>
      </c>
      <c r="F12" s="220"/>
      <c r="G12" s="220"/>
      <c r="H12" s="220"/>
      <c r="I12" s="220"/>
      <c r="J12" s="220"/>
      <c r="K12" s="220"/>
      <c r="L12" s="220"/>
      <c r="M12" s="220"/>
      <c r="N12" s="221"/>
      <c r="O12" s="251" t="s">
        <v>11</v>
      </c>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20"/>
      <c r="BE12" s="220"/>
      <c r="BF12" s="221"/>
      <c r="BG12" s="219" t="s">
        <v>12</v>
      </c>
      <c r="BH12" s="220"/>
      <c r="BI12" s="220"/>
      <c r="BJ12" s="220"/>
      <c r="BK12" s="220"/>
      <c r="BL12" s="220"/>
      <c r="BM12" s="220"/>
      <c r="BN12" s="220"/>
      <c r="BO12" s="220"/>
      <c r="BP12" s="220"/>
      <c r="BQ12" s="220"/>
      <c r="BR12" s="220"/>
      <c r="BS12" s="220"/>
      <c r="BT12" s="220"/>
      <c r="BU12" s="220"/>
      <c r="BV12" s="221"/>
      <c r="BW12" s="252" t="s">
        <v>13</v>
      </c>
      <c r="BX12" s="252"/>
      <c r="BY12" s="252"/>
      <c r="BZ12" s="252"/>
      <c r="CA12" s="252"/>
      <c r="CB12" s="252"/>
      <c r="CC12" s="252"/>
      <c r="CD12" s="252"/>
      <c r="CE12" s="252"/>
      <c r="CF12" s="214"/>
      <c r="CG12" s="214"/>
      <c r="CH12" s="214"/>
      <c r="CI12" s="214"/>
      <c r="CJ12" s="214"/>
      <c r="CK12" s="214"/>
      <c r="CL12" s="214"/>
      <c r="CM12" s="214"/>
      <c r="CN12" s="214"/>
      <c r="CO12" s="215"/>
    </row>
    <row r="13" spans="1:96" ht="33" customHeight="1" x14ac:dyDescent="0.45">
      <c r="A13" s="10"/>
      <c r="B13" s="216" t="s">
        <v>14</v>
      </c>
      <c r="C13" s="217"/>
      <c r="D13" s="218"/>
      <c r="E13" s="219" t="s">
        <v>15</v>
      </c>
      <c r="F13" s="220"/>
      <c r="G13" s="220"/>
      <c r="H13" s="220"/>
      <c r="I13" s="220"/>
      <c r="J13" s="220"/>
      <c r="K13" s="220"/>
      <c r="L13" s="220"/>
      <c r="M13" s="220"/>
      <c r="N13" s="221"/>
      <c r="O13" s="251" t="s">
        <v>283</v>
      </c>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20"/>
      <c r="BE13" s="220"/>
      <c r="BF13" s="221"/>
      <c r="BG13" s="219" t="s">
        <v>12</v>
      </c>
      <c r="BH13" s="220"/>
      <c r="BI13" s="220"/>
      <c r="BJ13" s="220"/>
      <c r="BK13" s="220"/>
      <c r="BL13" s="220"/>
      <c r="BM13" s="220"/>
      <c r="BN13" s="220"/>
      <c r="BO13" s="220"/>
      <c r="BP13" s="220"/>
      <c r="BQ13" s="220"/>
      <c r="BR13" s="220"/>
      <c r="BS13" s="220"/>
      <c r="BT13" s="220"/>
      <c r="BU13" s="220"/>
      <c r="BV13" s="221"/>
      <c r="BW13" s="252" t="s">
        <v>13</v>
      </c>
      <c r="BX13" s="252"/>
      <c r="BY13" s="252"/>
      <c r="BZ13" s="252"/>
      <c r="CA13" s="252"/>
      <c r="CB13" s="252"/>
      <c r="CC13" s="252"/>
      <c r="CD13" s="252"/>
      <c r="CE13" s="252"/>
      <c r="CF13" s="214"/>
      <c r="CG13" s="214"/>
      <c r="CH13" s="214"/>
      <c r="CI13" s="214"/>
      <c r="CJ13" s="214"/>
      <c r="CK13" s="214"/>
      <c r="CL13" s="214"/>
      <c r="CM13" s="214"/>
      <c r="CN13" s="214"/>
      <c r="CO13" s="215"/>
    </row>
    <row r="14" spans="1:96" ht="33" customHeight="1" x14ac:dyDescent="0.45">
      <c r="A14" s="10"/>
      <c r="B14" s="216" t="s">
        <v>16</v>
      </c>
      <c r="C14" s="217"/>
      <c r="D14" s="218"/>
      <c r="E14" s="219" t="s">
        <v>17</v>
      </c>
      <c r="F14" s="220"/>
      <c r="G14" s="220"/>
      <c r="H14" s="220"/>
      <c r="I14" s="220"/>
      <c r="J14" s="220"/>
      <c r="K14" s="220"/>
      <c r="L14" s="220"/>
      <c r="M14" s="220"/>
      <c r="N14" s="221"/>
      <c r="O14" s="251" t="s">
        <v>285</v>
      </c>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20"/>
      <c r="BE14" s="220"/>
      <c r="BF14" s="221"/>
      <c r="BG14" s="219" t="s">
        <v>12</v>
      </c>
      <c r="BH14" s="220"/>
      <c r="BI14" s="220"/>
      <c r="BJ14" s="220"/>
      <c r="BK14" s="220"/>
      <c r="BL14" s="220"/>
      <c r="BM14" s="220"/>
      <c r="BN14" s="220"/>
      <c r="BO14" s="220"/>
      <c r="BP14" s="220"/>
      <c r="BQ14" s="220"/>
      <c r="BR14" s="220"/>
      <c r="BS14" s="220"/>
      <c r="BT14" s="220"/>
      <c r="BU14" s="220"/>
      <c r="BV14" s="221"/>
      <c r="BW14" s="212" t="s">
        <v>18</v>
      </c>
      <c r="BX14" s="213"/>
      <c r="BY14" s="213"/>
      <c r="BZ14" s="213"/>
      <c r="CA14" s="213"/>
      <c r="CB14" s="213"/>
      <c r="CC14" s="213"/>
      <c r="CD14" s="213"/>
      <c r="CE14" s="213"/>
      <c r="CF14" s="214"/>
      <c r="CG14" s="214"/>
      <c r="CH14" s="214"/>
      <c r="CI14" s="214"/>
      <c r="CJ14" s="214"/>
      <c r="CK14" s="214"/>
      <c r="CL14" s="214"/>
      <c r="CM14" s="214"/>
      <c r="CN14" s="214"/>
      <c r="CO14" s="215"/>
    </row>
    <row r="15" spans="1:96" ht="56.25" customHeight="1" x14ac:dyDescent="0.45">
      <c r="A15" s="10"/>
      <c r="B15" s="216" t="s">
        <v>284</v>
      </c>
      <c r="C15" s="217"/>
      <c r="D15" s="218"/>
      <c r="E15" s="219" t="s">
        <v>17</v>
      </c>
      <c r="F15" s="220"/>
      <c r="G15" s="220"/>
      <c r="H15" s="220"/>
      <c r="I15" s="220"/>
      <c r="J15" s="220"/>
      <c r="K15" s="220"/>
      <c r="L15" s="220"/>
      <c r="M15" s="220"/>
      <c r="N15" s="221"/>
      <c r="O15" s="222" t="s">
        <v>372</v>
      </c>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220"/>
      <c r="BE15" s="220"/>
      <c r="BF15" s="221"/>
      <c r="BG15" s="219" t="s">
        <v>12</v>
      </c>
      <c r="BH15" s="220"/>
      <c r="BI15" s="220"/>
      <c r="BJ15" s="220"/>
      <c r="BK15" s="220"/>
      <c r="BL15" s="220"/>
      <c r="BM15" s="220"/>
      <c r="BN15" s="220"/>
      <c r="BO15" s="220"/>
      <c r="BP15" s="220"/>
      <c r="BQ15" s="220"/>
      <c r="BR15" s="220"/>
      <c r="BS15" s="220"/>
      <c r="BT15" s="220"/>
      <c r="BU15" s="220"/>
      <c r="BV15" s="221"/>
      <c r="BW15" s="212" t="s">
        <v>18</v>
      </c>
      <c r="BX15" s="213"/>
      <c r="BY15" s="213"/>
      <c r="BZ15" s="213"/>
      <c r="CA15" s="213"/>
      <c r="CB15" s="213"/>
      <c r="CC15" s="213"/>
      <c r="CD15" s="213"/>
      <c r="CE15" s="213"/>
      <c r="CF15" s="214"/>
      <c r="CG15" s="214"/>
      <c r="CH15" s="214"/>
      <c r="CI15" s="214"/>
      <c r="CJ15" s="214"/>
      <c r="CK15" s="214"/>
      <c r="CL15" s="214"/>
      <c r="CM15" s="214"/>
      <c r="CN15" s="214"/>
      <c r="CO15" s="215"/>
    </row>
    <row r="16" spans="1:96" ht="33" customHeight="1" x14ac:dyDescent="0.45">
      <c r="A16" s="10"/>
      <c r="B16" s="216" t="s">
        <v>21</v>
      </c>
      <c r="C16" s="217"/>
      <c r="D16" s="218"/>
      <c r="E16" s="219" t="s">
        <v>17</v>
      </c>
      <c r="F16" s="220"/>
      <c r="G16" s="220"/>
      <c r="H16" s="220"/>
      <c r="I16" s="220"/>
      <c r="J16" s="220"/>
      <c r="K16" s="220"/>
      <c r="L16" s="220"/>
      <c r="M16" s="220"/>
      <c r="N16" s="221"/>
      <c r="O16" s="251" t="s">
        <v>373</v>
      </c>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20"/>
      <c r="BE16" s="220"/>
      <c r="BF16" s="221"/>
      <c r="BG16" s="219" t="s">
        <v>12</v>
      </c>
      <c r="BH16" s="220"/>
      <c r="BI16" s="220"/>
      <c r="BJ16" s="220"/>
      <c r="BK16" s="220"/>
      <c r="BL16" s="220"/>
      <c r="BM16" s="220"/>
      <c r="BN16" s="220"/>
      <c r="BO16" s="220"/>
      <c r="BP16" s="220"/>
      <c r="BQ16" s="220"/>
      <c r="BR16" s="220"/>
      <c r="BS16" s="220"/>
      <c r="BT16" s="220"/>
      <c r="BU16" s="220"/>
      <c r="BV16" s="221"/>
      <c r="BW16" s="212" t="s">
        <v>18</v>
      </c>
      <c r="BX16" s="213"/>
      <c r="BY16" s="213"/>
      <c r="BZ16" s="213"/>
      <c r="CA16" s="213"/>
      <c r="CB16" s="213"/>
      <c r="CC16" s="213"/>
      <c r="CD16" s="213"/>
      <c r="CE16" s="213"/>
      <c r="CF16" s="214"/>
      <c r="CG16" s="214"/>
      <c r="CH16" s="214"/>
      <c r="CI16" s="214"/>
      <c r="CJ16" s="214"/>
      <c r="CK16" s="214"/>
      <c r="CL16" s="214"/>
      <c r="CM16" s="214"/>
      <c r="CN16" s="214"/>
      <c r="CO16" s="215"/>
    </row>
    <row r="17" spans="1:95" ht="33" customHeight="1" x14ac:dyDescent="0.45">
      <c r="A17" s="10"/>
      <c r="B17" s="216" t="s">
        <v>28</v>
      </c>
      <c r="C17" s="217"/>
      <c r="D17" s="218"/>
      <c r="E17" s="219" t="s">
        <v>133</v>
      </c>
      <c r="F17" s="220"/>
      <c r="G17" s="220"/>
      <c r="H17" s="220"/>
      <c r="I17" s="220"/>
      <c r="J17" s="220"/>
      <c r="K17" s="220"/>
      <c r="L17" s="220"/>
      <c r="M17" s="220"/>
      <c r="N17" s="221"/>
      <c r="O17" s="222" t="s">
        <v>127</v>
      </c>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0" t="s">
        <v>130</v>
      </c>
      <c r="BE17" s="220"/>
      <c r="BF17" s="221"/>
      <c r="BG17" s="219" t="s">
        <v>24</v>
      </c>
      <c r="BH17" s="220"/>
      <c r="BI17" s="220"/>
      <c r="BJ17" s="220"/>
      <c r="BK17" s="220"/>
      <c r="BL17" s="220"/>
      <c r="BM17" s="220"/>
      <c r="BN17" s="220"/>
      <c r="BO17" s="220"/>
      <c r="BP17" s="220"/>
      <c r="BQ17" s="220"/>
      <c r="BR17" s="220"/>
      <c r="BS17" s="220"/>
      <c r="BT17" s="220"/>
      <c r="BU17" s="220"/>
      <c r="BV17" s="221"/>
      <c r="BW17" s="252" t="s">
        <v>13</v>
      </c>
      <c r="BX17" s="252"/>
      <c r="BY17" s="252"/>
      <c r="BZ17" s="252"/>
      <c r="CA17" s="252"/>
      <c r="CB17" s="252"/>
      <c r="CC17" s="252"/>
      <c r="CD17" s="252"/>
      <c r="CE17" s="252"/>
      <c r="CF17" s="214"/>
      <c r="CG17" s="214"/>
      <c r="CH17" s="214"/>
      <c r="CI17" s="214"/>
      <c r="CJ17" s="214"/>
      <c r="CK17" s="214"/>
      <c r="CL17" s="214"/>
      <c r="CM17" s="214"/>
      <c r="CN17" s="214"/>
      <c r="CO17" s="215"/>
    </row>
    <row r="18" spans="1:95" ht="33" customHeight="1" x14ac:dyDescent="0.45">
      <c r="A18" s="10"/>
      <c r="B18" s="216" t="s">
        <v>33</v>
      </c>
      <c r="C18" s="217"/>
      <c r="D18" s="218"/>
      <c r="E18" s="219" t="s">
        <v>133</v>
      </c>
      <c r="F18" s="220"/>
      <c r="G18" s="220"/>
      <c r="H18" s="220"/>
      <c r="I18" s="220"/>
      <c r="J18" s="220"/>
      <c r="K18" s="220"/>
      <c r="L18" s="220"/>
      <c r="M18" s="220"/>
      <c r="N18" s="221"/>
      <c r="O18" s="222" t="s">
        <v>131</v>
      </c>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0" t="s">
        <v>132</v>
      </c>
      <c r="BE18" s="220"/>
      <c r="BF18" s="221"/>
      <c r="BG18" s="219" t="s">
        <v>24</v>
      </c>
      <c r="BH18" s="220"/>
      <c r="BI18" s="220"/>
      <c r="BJ18" s="220"/>
      <c r="BK18" s="220"/>
      <c r="BL18" s="220"/>
      <c r="BM18" s="220"/>
      <c r="BN18" s="220"/>
      <c r="BO18" s="220"/>
      <c r="BP18" s="220"/>
      <c r="BQ18" s="220"/>
      <c r="BR18" s="220"/>
      <c r="BS18" s="220"/>
      <c r="BT18" s="220"/>
      <c r="BU18" s="220"/>
      <c r="BV18" s="221"/>
      <c r="BW18" s="212" t="s">
        <v>18</v>
      </c>
      <c r="BX18" s="213"/>
      <c r="BY18" s="213"/>
      <c r="BZ18" s="213"/>
      <c r="CA18" s="213"/>
      <c r="CB18" s="213"/>
      <c r="CC18" s="213"/>
      <c r="CD18" s="213"/>
      <c r="CE18" s="213"/>
      <c r="CF18" s="214"/>
      <c r="CG18" s="214"/>
      <c r="CH18" s="214"/>
      <c r="CI18" s="214"/>
      <c r="CJ18" s="214"/>
      <c r="CK18" s="214"/>
      <c r="CL18" s="214"/>
      <c r="CM18" s="214"/>
      <c r="CN18" s="214"/>
      <c r="CO18" s="215"/>
    </row>
    <row r="19" spans="1:95" ht="47.25" customHeight="1" x14ac:dyDescent="0.45">
      <c r="A19" s="10"/>
      <c r="B19" s="216" t="s">
        <v>134</v>
      </c>
      <c r="C19" s="217"/>
      <c r="D19" s="218"/>
      <c r="E19" s="219" t="s">
        <v>133</v>
      </c>
      <c r="F19" s="220"/>
      <c r="G19" s="220"/>
      <c r="H19" s="220"/>
      <c r="I19" s="220"/>
      <c r="J19" s="220"/>
      <c r="K19" s="220"/>
      <c r="L19" s="220"/>
      <c r="M19" s="220"/>
      <c r="N19" s="221"/>
      <c r="O19" s="222" t="s">
        <v>412</v>
      </c>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0"/>
      <c r="BE19" s="220"/>
      <c r="BF19" s="221"/>
      <c r="BG19" s="219" t="s">
        <v>24</v>
      </c>
      <c r="BH19" s="220"/>
      <c r="BI19" s="220"/>
      <c r="BJ19" s="220"/>
      <c r="BK19" s="220"/>
      <c r="BL19" s="220"/>
      <c r="BM19" s="220"/>
      <c r="BN19" s="220"/>
      <c r="BO19" s="220"/>
      <c r="BP19" s="220"/>
      <c r="BQ19" s="220"/>
      <c r="BR19" s="220"/>
      <c r="BS19" s="220"/>
      <c r="BT19" s="220"/>
      <c r="BU19" s="220"/>
      <c r="BV19" s="221"/>
      <c r="BW19" s="252" t="s">
        <v>13</v>
      </c>
      <c r="BX19" s="252"/>
      <c r="BY19" s="252"/>
      <c r="BZ19" s="252"/>
      <c r="CA19" s="252"/>
      <c r="CB19" s="252"/>
      <c r="CC19" s="252"/>
      <c r="CD19" s="252"/>
      <c r="CE19" s="252"/>
      <c r="CF19" s="214"/>
      <c r="CG19" s="214"/>
      <c r="CH19" s="214"/>
      <c r="CI19" s="214"/>
      <c r="CJ19" s="214"/>
      <c r="CK19" s="214"/>
      <c r="CL19" s="214"/>
      <c r="CM19" s="214"/>
      <c r="CN19" s="214"/>
      <c r="CO19" s="215"/>
    </row>
    <row r="20" spans="1:95" ht="25.95" customHeight="1" x14ac:dyDescent="0.45">
      <c r="A20" s="10"/>
      <c r="B20" s="231" t="s">
        <v>135</v>
      </c>
      <c r="C20" s="232"/>
      <c r="D20" s="233"/>
      <c r="E20" s="240" t="s">
        <v>19</v>
      </c>
      <c r="F20" s="241"/>
      <c r="G20" s="241"/>
      <c r="H20" s="241"/>
      <c r="I20" s="241"/>
      <c r="J20" s="241"/>
      <c r="K20" s="241"/>
      <c r="L20" s="241"/>
      <c r="M20" s="241"/>
      <c r="N20" s="242"/>
      <c r="O20" s="259" t="s">
        <v>22</v>
      </c>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41" t="s">
        <v>23</v>
      </c>
      <c r="BE20" s="241"/>
      <c r="BF20" s="242"/>
      <c r="BG20" s="240" t="s">
        <v>24</v>
      </c>
      <c r="BH20" s="241"/>
      <c r="BI20" s="241"/>
      <c r="BJ20" s="241"/>
      <c r="BK20" s="241"/>
      <c r="BL20" s="241"/>
      <c r="BM20" s="241"/>
      <c r="BN20" s="241"/>
      <c r="BO20" s="241"/>
      <c r="BP20" s="241"/>
      <c r="BQ20" s="241"/>
      <c r="BR20" s="241"/>
      <c r="BS20" s="241"/>
      <c r="BT20" s="241"/>
      <c r="BU20" s="241"/>
      <c r="BV20" s="242"/>
      <c r="BW20" s="240" t="s">
        <v>13</v>
      </c>
      <c r="BX20" s="241"/>
      <c r="BY20" s="241"/>
      <c r="BZ20" s="241"/>
      <c r="CA20" s="241"/>
      <c r="CB20" s="241"/>
      <c r="CC20" s="241"/>
      <c r="CD20" s="241"/>
      <c r="CE20" s="242"/>
      <c r="CF20" s="224"/>
      <c r="CG20" s="225"/>
      <c r="CH20" s="225"/>
      <c r="CI20" s="225"/>
      <c r="CJ20" s="225"/>
      <c r="CK20" s="225"/>
      <c r="CL20" s="225"/>
      <c r="CM20" s="225"/>
      <c r="CN20" s="225"/>
      <c r="CO20" s="226"/>
    </row>
    <row r="21" spans="1:95" ht="24" customHeight="1" x14ac:dyDescent="0.45">
      <c r="A21" s="10"/>
      <c r="B21" s="234"/>
      <c r="C21" s="235"/>
      <c r="D21" s="236"/>
      <c r="E21" s="243"/>
      <c r="F21" s="244"/>
      <c r="G21" s="244"/>
      <c r="H21" s="244"/>
      <c r="I21" s="244"/>
      <c r="J21" s="244"/>
      <c r="K21" s="244"/>
      <c r="L21" s="244"/>
      <c r="M21" s="244"/>
      <c r="N21" s="245"/>
      <c r="O21" s="249" t="s">
        <v>25</v>
      </c>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47"/>
      <c r="BE21" s="247"/>
      <c r="BF21" s="248"/>
      <c r="BG21" s="246"/>
      <c r="BH21" s="247"/>
      <c r="BI21" s="247"/>
      <c r="BJ21" s="247"/>
      <c r="BK21" s="247"/>
      <c r="BL21" s="247"/>
      <c r="BM21" s="247"/>
      <c r="BN21" s="247"/>
      <c r="BO21" s="247"/>
      <c r="BP21" s="247"/>
      <c r="BQ21" s="247"/>
      <c r="BR21" s="247"/>
      <c r="BS21" s="247"/>
      <c r="BT21" s="247"/>
      <c r="BU21" s="247"/>
      <c r="BV21" s="248"/>
      <c r="BW21" s="246"/>
      <c r="BX21" s="247"/>
      <c r="BY21" s="247"/>
      <c r="BZ21" s="247"/>
      <c r="CA21" s="247"/>
      <c r="CB21" s="247"/>
      <c r="CC21" s="247"/>
      <c r="CD21" s="247"/>
      <c r="CE21" s="248"/>
      <c r="CF21" s="227"/>
      <c r="CG21" s="228"/>
      <c r="CH21" s="228"/>
      <c r="CI21" s="228"/>
      <c r="CJ21" s="228"/>
      <c r="CK21" s="228"/>
      <c r="CL21" s="228"/>
      <c r="CM21" s="228"/>
      <c r="CN21" s="228"/>
      <c r="CO21" s="229"/>
    </row>
    <row r="22" spans="1:95" ht="33" customHeight="1" x14ac:dyDescent="0.45">
      <c r="A22" s="10"/>
      <c r="B22" s="237"/>
      <c r="C22" s="238"/>
      <c r="D22" s="239"/>
      <c r="E22" s="246"/>
      <c r="F22" s="247"/>
      <c r="G22" s="247"/>
      <c r="H22" s="247"/>
      <c r="I22" s="247"/>
      <c r="J22" s="247"/>
      <c r="K22" s="247"/>
      <c r="L22" s="247"/>
      <c r="M22" s="247"/>
      <c r="N22" s="248"/>
      <c r="O22" s="251" t="s">
        <v>26</v>
      </c>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c r="BB22" s="230"/>
      <c r="BC22" s="230"/>
      <c r="BD22" s="220" t="s">
        <v>27</v>
      </c>
      <c r="BE22" s="220"/>
      <c r="BF22" s="221"/>
      <c r="BG22" s="219" t="s">
        <v>24</v>
      </c>
      <c r="BH22" s="220"/>
      <c r="BI22" s="220"/>
      <c r="BJ22" s="220"/>
      <c r="BK22" s="220"/>
      <c r="BL22" s="220"/>
      <c r="BM22" s="220"/>
      <c r="BN22" s="220"/>
      <c r="BO22" s="220"/>
      <c r="BP22" s="220"/>
      <c r="BQ22" s="220"/>
      <c r="BR22" s="220"/>
      <c r="BS22" s="220"/>
      <c r="BT22" s="220"/>
      <c r="BU22" s="220"/>
      <c r="BV22" s="221"/>
      <c r="BW22" s="212" t="s">
        <v>18</v>
      </c>
      <c r="BX22" s="213"/>
      <c r="BY22" s="213"/>
      <c r="BZ22" s="213"/>
      <c r="CA22" s="213"/>
      <c r="CB22" s="213"/>
      <c r="CC22" s="213"/>
      <c r="CD22" s="213"/>
      <c r="CE22" s="213"/>
      <c r="CF22" s="214"/>
      <c r="CG22" s="214"/>
      <c r="CH22" s="214"/>
      <c r="CI22" s="214"/>
      <c r="CJ22" s="214"/>
      <c r="CK22" s="214"/>
      <c r="CL22" s="214"/>
      <c r="CM22" s="214"/>
      <c r="CN22" s="214"/>
      <c r="CO22" s="215"/>
    </row>
    <row r="23" spans="1:95" ht="33" customHeight="1" x14ac:dyDescent="0.45">
      <c r="A23" s="10"/>
      <c r="B23" s="216" t="s">
        <v>136</v>
      </c>
      <c r="C23" s="217"/>
      <c r="D23" s="218"/>
      <c r="E23" s="219" t="s">
        <v>133</v>
      </c>
      <c r="F23" s="220"/>
      <c r="G23" s="220"/>
      <c r="H23" s="220"/>
      <c r="I23" s="220"/>
      <c r="J23" s="220"/>
      <c r="K23" s="220"/>
      <c r="L23" s="220"/>
      <c r="M23" s="220"/>
      <c r="N23" s="221"/>
      <c r="O23" s="222" t="s">
        <v>388</v>
      </c>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0" t="s">
        <v>29</v>
      </c>
      <c r="BE23" s="220"/>
      <c r="BF23" s="221"/>
      <c r="BG23" s="219" t="s">
        <v>12</v>
      </c>
      <c r="BH23" s="220"/>
      <c r="BI23" s="220"/>
      <c r="BJ23" s="220"/>
      <c r="BK23" s="220"/>
      <c r="BL23" s="220"/>
      <c r="BM23" s="220"/>
      <c r="BN23" s="220"/>
      <c r="BO23" s="220"/>
      <c r="BP23" s="220"/>
      <c r="BQ23" s="220"/>
      <c r="BR23" s="220"/>
      <c r="BS23" s="220"/>
      <c r="BT23" s="220"/>
      <c r="BU23" s="220"/>
      <c r="BV23" s="221"/>
      <c r="BW23" s="252" t="s">
        <v>13</v>
      </c>
      <c r="BX23" s="252"/>
      <c r="BY23" s="252"/>
      <c r="BZ23" s="252"/>
      <c r="CA23" s="252"/>
      <c r="CB23" s="252"/>
      <c r="CC23" s="252"/>
      <c r="CD23" s="252"/>
      <c r="CE23" s="252"/>
      <c r="CF23" s="214"/>
      <c r="CG23" s="214"/>
      <c r="CH23" s="214"/>
      <c r="CI23" s="214"/>
      <c r="CJ23" s="214"/>
      <c r="CK23" s="214"/>
      <c r="CL23" s="214"/>
      <c r="CM23" s="214"/>
      <c r="CN23" s="214"/>
      <c r="CO23" s="215"/>
    </row>
    <row r="24" spans="1:95" ht="40.200000000000003" customHeight="1" x14ac:dyDescent="0.45">
      <c r="A24" s="10"/>
      <c r="B24" s="231" t="s">
        <v>216</v>
      </c>
      <c r="C24" s="232"/>
      <c r="D24" s="233"/>
      <c r="E24" s="240" t="s">
        <v>19</v>
      </c>
      <c r="F24" s="241"/>
      <c r="G24" s="241"/>
      <c r="H24" s="241"/>
      <c r="I24" s="241"/>
      <c r="J24" s="241"/>
      <c r="K24" s="241"/>
      <c r="L24" s="241"/>
      <c r="M24" s="241"/>
      <c r="N24" s="242"/>
      <c r="O24" s="251" t="s">
        <v>209</v>
      </c>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20" t="s">
        <v>137</v>
      </c>
      <c r="BE24" s="220"/>
      <c r="BF24" s="221"/>
      <c r="BG24" s="256" t="s">
        <v>30</v>
      </c>
      <c r="BH24" s="257"/>
      <c r="BI24" s="257"/>
      <c r="BJ24" s="257"/>
      <c r="BK24" s="257"/>
      <c r="BL24" s="257"/>
      <c r="BM24" s="257"/>
      <c r="BN24" s="257"/>
      <c r="BO24" s="257"/>
      <c r="BP24" s="257"/>
      <c r="BQ24" s="257"/>
      <c r="BR24" s="257"/>
      <c r="BS24" s="257"/>
      <c r="BT24" s="257"/>
      <c r="BU24" s="257"/>
      <c r="BV24" s="258"/>
      <c r="BW24" s="243" t="s">
        <v>13</v>
      </c>
      <c r="BX24" s="244"/>
      <c r="BY24" s="244"/>
      <c r="BZ24" s="244"/>
      <c r="CA24" s="244"/>
      <c r="CB24" s="244"/>
      <c r="CC24" s="244"/>
      <c r="CD24" s="244"/>
      <c r="CE24" s="245"/>
      <c r="CF24" s="224"/>
      <c r="CG24" s="225"/>
      <c r="CH24" s="225"/>
      <c r="CI24" s="225"/>
      <c r="CJ24" s="225"/>
      <c r="CK24" s="225"/>
      <c r="CL24" s="225"/>
      <c r="CM24" s="225"/>
      <c r="CN24" s="225"/>
      <c r="CO24" s="226"/>
    </row>
    <row r="25" spans="1:95" ht="52.95" customHeight="1" x14ac:dyDescent="0.45">
      <c r="A25" s="10"/>
      <c r="B25" s="237"/>
      <c r="C25" s="238"/>
      <c r="D25" s="239"/>
      <c r="E25" s="246"/>
      <c r="F25" s="247"/>
      <c r="G25" s="247"/>
      <c r="H25" s="247"/>
      <c r="I25" s="247"/>
      <c r="J25" s="247"/>
      <c r="K25" s="247"/>
      <c r="L25" s="247"/>
      <c r="M25" s="247"/>
      <c r="N25" s="248"/>
      <c r="O25" s="222" t="s">
        <v>31</v>
      </c>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20" t="s">
        <v>137</v>
      </c>
      <c r="BE25" s="220"/>
      <c r="BF25" s="221"/>
      <c r="BG25" s="256" t="s">
        <v>32</v>
      </c>
      <c r="BH25" s="257"/>
      <c r="BI25" s="257"/>
      <c r="BJ25" s="257"/>
      <c r="BK25" s="257"/>
      <c r="BL25" s="257"/>
      <c r="BM25" s="257"/>
      <c r="BN25" s="257"/>
      <c r="BO25" s="257"/>
      <c r="BP25" s="257"/>
      <c r="BQ25" s="257"/>
      <c r="BR25" s="257"/>
      <c r="BS25" s="257"/>
      <c r="BT25" s="257"/>
      <c r="BU25" s="257"/>
      <c r="BV25" s="258"/>
      <c r="BW25" s="246"/>
      <c r="BX25" s="247"/>
      <c r="BY25" s="247"/>
      <c r="BZ25" s="247"/>
      <c r="CA25" s="247"/>
      <c r="CB25" s="247"/>
      <c r="CC25" s="247"/>
      <c r="CD25" s="247"/>
      <c r="CE25" s="248"/>
      <c r="CF25" s="227"/>
      <c r="CG25" s="228"/>
      <c r="CH25" s="228"/>
      <c r="CI25" s="228"/>
      <c r="CJ25" s="228"/>
      <c r="CK25" s="228"/>
      <c r="CL25" s="228"/>
      <c r="CM25" s="228"/>
      <c r="CN25" s="228"/>
      <c r="CO25" s="229"/>
    </row>
    <row r="26" spans="1:95" ht="33" customHeight="1" x14ac:dyDescent="0.45">
      <c r="A26" s="10"/>
      <c r="B26" s="216" t="s">
        <v>217</v>
      </c>
      <c r="C26" s="217"/>
      <c r="D26" s="218"/>
      <c r="E26" s="219" t="s">
        <v>133</v>
      </c>
      <c r="F26" s="220"/>
      <c r="G26" s="220"/>
      <c r="H26" s="220"/>
      <c r="I26" s="220"/>
      <c r="J26" s="220"/>
      <c r="K26" s="220"/>
      <c r="L26" s="220"/>
      <c r="M26" s="220"/>
      <c r="N26" s="221"/>
      <c r="O26" s="222" t="s">
        <v>138</v>
      </c>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0"/>
      <c r="BE26" s="220"/>
      <c r="BF26" s="221"/>
      <c r="BG26" s="219" t="s">
        <v>12</v>
      </c>
      <c r="BH26" s="220"/>
      <c r="BI26" s="220"/>
      <c r="BJ26" s="220"/>
      <c r="BK26" s="220"/>
      <c r="BL26" s="220"/>
      <c r="BM26" s="220"/>
      <c r="BN26" s="220"/>
      <c r="BO26" s="220"/>
      <c r="BP26" s="220"/>
      <c r="BQ26" s="220"/>
      <c r="BR26" s="220"/>
      <c r="BS26" s="220"/>
      <c r="BT26" s="220"/>
      <c r="BU26" s="220"/>
      <c r="BV26" s="221"/>
      <c r="BW26" s="212" t="s">
        <v>18</v>
      </c>
      <c r="BX26" s="213"/>
      <c r="BY26" s="213"/>
      <c r="BZ26" s="213"/>
      <c r="CA26" s="213"/>
      <c r="CB26" s="213"/>
      <c r="CC26" s="213"/>
      <c r="CD26" s="213"/>
      <c r="CE26" s="213"/>
      <c r="CF26" s="214"/>
      <c r="CG26" s="214"/>
      <c r="CH26" s="214"/>
      <c r="CI26" s="214"/>
      <c r="CJ26" s="214"/>
      <c r="CK26" s="214"/>
      <c r="CL26" s="214"/>
      <c r="CM26" s="214"/>
      <c r="CN26" s="214"/>
      <c r="CO26" s="215"/>
    </row>
    <row r="27" spans="1:95" ht="33" customHeight="1" x14ac:dyDescent="0.45">
      <c r="A27" s="10"/>
      <c r="B27" s="216" t="s">
        <v>374</v>
      </c>
      <c r="C27" s="217"/>
      <c r="D27" s="218"/>
      <c r="E27" s="219" t="s">
        <v>133</v>
      </c>
      <c r="F27" s="220"/>
      <c r="G27" s="220"/>
      <c r="H27" s="220"/>
      <c r="I27" s="220"/>
      <c r="J27" s="220"/>
      <c r="K27" s="220"/>
      <c r="L27" s="220"/>
      <c r="M27" s="220"/>
      <c r="N27" s="221"/>
      <c r="O27" s="222" t="s">
        <v>381</v>
      </c>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0"/>
      <c r="BE27" s="220"/>
      <c r="BF27" s="221"/>
      <c r="BG27" s="219" t="s">
        <v>12</v>
      </c>
      <c r="BH27" s="220"/>
      <c r="BI27" s="220"/>
      <c r="BJ27" s="220"/>
      <c r="BK27" s="220"/>
      <c r="BL27" s="220"/>
      <c r="BM27" s="220"/>
      <c r="BN27" s="220"/>
      <c r="BO27" s="220"/>
      <c r="BP27" s="220"/>
      <c r="BQ27" s="220"/>
      <c r="BR27" s="220"/>
      <c r="BS27" s="220"/>
      <c r="BT27" s="220"/>
      <c r="BU27" s="220"/>
      <c r="BV27" s="221"/>
      <c r="BW27" s="212" t="s">
        <v>18</v>
      </c>
      <c r="BX27" s="213"/>
      <c r="BY27" s="213"/>
      <c r="BZ27" s="213"/>
      <c r="CA27" s="213"/>
      <c r="CB27" s="213"/>
      <c r="CC27" s="213"/>
      <c r="CD27" s="213"/>
      <c r="CE27" s="213"/>
      <c r="CF27" s="214"/>
      <c r="CG27" s="214"/>
      <c r="CH27" s="214"/>
      <c r="CI27" s="214"/>
      <c r="CJ27" s="214"/>
      <c r="CK27" s="214"/>
      <c r="CL27" s="214"/>
      <c r="CM27" s="214"/>
      <c r="CN27" s="214"/>
      <c r="CO27" s="215"/>
    </row>
    <row r="28" spans="1:95" ht="33" customHeight="1" thickBot="1" x14ac:dyDescent="0.5">
      <c r="A28" s="10"/>
      <c r="B28" s="264" t="s">
        <v>410</v>
      </c>
      <c r="C28" s="265"/>
      <c r="D28" s="266"/>
      <c r="E28" s="267" t="s">
        <v>19</v>
      </c>
      <c r="F28" s="268"/>
      <c r="G28" s="268"/>
      <c r="H28" s="268"/>
      <c r="I28" s="268"/>
      <c r="J28" s="268"/>
      <c r="K28" s="268"/>
      <c r="L28" s="268"/>
      <c r="M28" s="268"/>
      <c r="N28" s="269"/>
      <c r="O28" s="270" t="s">
        <v>34</v>
      </c>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68"/>
      <c r="BE28" s="268"/>
      <c r="BF28" s="269"/>
      <c r="BG28" s="272" t="s">
        <v>35</v>
      </c>
      <c r="BH28" s="273"/>
      <c r="BI28" s="273"/>
      <c r="BJ28" s="273"/>
      <c r="BK28" s="273"/>
      <c r="BL28" s="273"/>
      <c r="BM28" s="273"/>
      <c r="BN28" s="273"/>
      <c r="BO28" s="273"/>
      <c r="BP28" s="273"/>
      <c r="BQ28" s="273"/>
      <c r="BR28" s="273"/>
      <c r="BS28" s="273"/>
      <c r="BT28" s="273"/>
      <c r="BU28" s="273"/>
      <c r="BV28" s="274"/>
      <c r="BW28" s="275" t="s">
        <v>18</v>
      </c>
      <c r="BX28" s="276"/>
      <c r="BY28" s="276"/>
      <c r="BZ28" s="276"/>
      <c r="CA28" s="276"/>
      <c r="CB28" s="276"/>
      <c r="CC28" s="276"/>
      <c r="CD28" s="276"/>
      <c r="CE28" s="276"/>
      <c r="CF28" s="261"/>
      <c r="CG28" s="261"/>
      <c r="CH28" s="261"/>
      <c r="CI28" s="261"/>
      <c r="CJ28" s="261"/>
      <c r="CK28" s="261"/>
      <c r="CL28" s="261"/>
      <c r="CM28" s="261"/>
      <c r="CN28" s="261"/>
      <c r="CO28" s="262"/>
    </row>
    <row r="29" spans="1:95" ht="9.6" customHeight="1" x14ac:dyDescent="0.45">
      <c r="A29" s="10"/>
      <c r="B29" s="10"/>
      <c r="C29" s="10"/>
      <c r="D29" s="10"/>
      <c r="E29" s="12"/>
      <c r="F29" s="12"/>
      <c r="G29" s="13"/>
      <c r="H29" s="13"/>
      <c r="I29" s="13"/>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row>
    <row r="30" spans="1:95" ht="19.8" x14ac:dyDescent="0.45">
      <c r="A30" s="10"/>
      <c r="B30" s="253" t="s">
        <v>130</v>
      </c>
      <c r="C30" s="253"/>
      <c r="D30" s="253"/>
      <c r="E30" s="253"/>
      <c r="F30" s="253" t="s">
        <v>289</v>
      </c>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3"/>
      <c r="BI30" s="253"/>
      <c r="BJ30" s="253"/>
      <c r="BK30" s="253"/>
      <c r="BL30" s="253"/>
      <c r="BM30" s="253"/>
      <c r="BN30" s="253"/>
      <c r="BO30" s="253"/>
      <c r="BP30" s="253"/>
      <c r="BQ30" s="253"/>
      <c r="BR30" s="253"/>
      <c r="BS30" s="253"/>
      <c r="BT30" s="253"/>
      <c r="BU30" s="253"/>
      <c r="BV30" s="253"/>
      <c r="BW30" s="253"/>
      <c r="BX30" s="253"/>
      <c r="BY30" s="253"/>
      <c r="BZ30" s="253"/>
      <c r="CA30" s="253"/>
      <c r="CB30" s="253"/>
      <c r="CC30" s="253"/>
      <c r="CD30" s="253"/>
      <c r="CE30" s="253"/>
      <c r="CF30" s="253"/>
      <c r="CG30" s="253"/>
      <c r="CH30" s="253"/>
      <c r="CI30" s="253"/>
      <c r="CJ30" s="253"/>
      <c r="CK30" s="253"/>
      <c r="CL30" s="253"/>
      <c r="CM30" s="253"/>
      <c r="CN30" s="253"/>
      <c r="CO30" s="253"/>
      <c r="CP30" s="253"/>
      <c r="CQ30" s="10"/>
    </row>
    <row r="31" spans="1:95" ht="19.8" x14ac:dyDescent="0.45">
      <c r="A31" s="10"/>
      <c r="B31" s="254" t="s">
        <v>20</v>
      </c>
      <c r="C31" s="254"/>
      <c r="D31" s="254"/>
      <c r="E31" s="254"/>
      <c r="F31" s="255" t="s">
        <v>267</v>
      </c>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S31" s="254"/>
      <c r="BT31" s="254"/>
      <c r="BU31" s="254"/>
      <c r="BV31" s="254"/>
      <c r="BW31" s="254"/>
      <c r="BX31" s="254"/>
      <c r="BY31" s="254"/>
      <c r="BZ31" s="254"/>
      <c r="CA31" s="254"/>
      <c r="CB31" s="254"/>
      <c r="CC31" s="254"/>
      <c r="CD31" s="254"/>
      <c r="CE31" s="254"/>
      <c r="CF31" s="254"/>
      <c r="CG31" s="254"/>
      <c r="CH31" s="254"/>
      <c r="CI31" s="254"/>
      <c r="CJ31" s="254"/>
      <c r="CK31" s="254"/>
      <c r="CL31" s="254"/>
      <c r="CM31" s="254"/>
      <c r="CN31" s="254"/>
      <c r="CO31" s="254"/>
      <c r="CP31" s="254"/>
      <c r="CQ31" s="10"/>
    </row>
    <row r="32" spans="1:95" ht="40.200000000000003" customHeight="1" x14ac:dyDescent="0.45">
      <c r="A32" s="10"/>
      <c r="B32" s="254" t="s">
        <v>23</v>
      </c>
      <c r="C32" s="254"/>
      <c r="D32" s="254"/>
      <c r="E32" s="254"/>
      <c r="F32" s="255" t="s">
        <v>36</v>
      </c>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c r="BS32" s="254"/>
      <c r="BT32" s="254"/>
      <c r="BU32" s="254"/>
      <c r="BV32" s="254"/>
      <c r="BW32" s="254"/>
      <c r="BX32" s="254"/>
      <c r="BY32" s="254"/>
      <c r="BZ32" s="254"/>
      <c r="CA32" s="254"/>
      <c r="CB32" s="254"/>
      <c r="CC32" s="254"/>
      <c r="CD32" s="254"/>
      <c r="CE32" s="254"/>
      <c r="CF32" s="254"/>
      <c r="CG32" s="254"/>
      <c r="CH32" s="254"/>
      <c r="CI32" s="254"/>
      <c r="CJ32" s="254"/>
      <c r="CK32" s="254"/>
      <c r="CL32" s="254"/>
      <c r="CM32" s="254"/>
      <c r="CN32" s="254"/>
      <c r="CO32" s="254"/>
      <c r="CP32" s="254"/>
      <c r="CQ32" s="10"/>
    </row>
    <row r="33" spans="1:95" ht="39" customHeight="1" x14ac:dyDescent="0.45">
      <c r="A33" s="10"/>
      <c r="B33" s="254" t="s">
        <v>27</v>
      </c>
      <c r="C33" s="254"/>
      <c r="D33" s="254"/>
      <c r="E33" s="254"/>
      <c r="F33" s="255" t="s">
        <v>37</v>
      </c>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S33" s="254"/>
      <c r="BT33" s="254"/>
      <c r="BU33" s="254"/>
      <c r="BV33" s="254"/>
      <c r="BW33" s="254"/>
      <c r="BX33" s="254"/>
      <c r="BY33" s="254"/>
      <c r="BZ33" s="254"/>
      <c r="CA33" s="254"/>
      <c r="CB33" s="254"/>
      <c r="CC33" s="254"/>
      <c r="CD33" s="254"/>
      <c r="CE33" s="254"/>
      <c r="CF33" s="254"/>
      <c r="CG33" s="254"/>
      <c r="CH33" s="254"/>
      <c r="CI33" s="254"/>
      <c r="CJ33" s="254"/>
      <c r="CK33" s="254"/>
      <c r="CL33" s="254"/>
      <c r="CM33" s="254"/>
      <c r="CN33" s="254"/>
      <c r="CO33" s="254"/>
      <c r="CP33" s="254"/>
      <c r="CQ33" s="10"/>
    </row>
    <row r="34" spans="1:95" ht="19.5" customHeight="1" x14ac:dyDescent="0.45">
      <c r="A34" s="10"/>
      <c r="B34" s="254" t="s">
        <v>29</v>
      </c>
      <c r="C34" s="254"/>
      <c r="D34" s="254"/>
      <c r="E34" s="254"/>
      <c r="F34" s="255" t="s">
        <v>210</v>
      </c>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4"/>
      <c r="BS34" s="254"/>
      <c r="BT34" s="254"/>
      <c r="BU34" s="254"/>
      <c r="BV34" s="254"/>
      <c r="BW34" s="254"/>
      <c r="BX34" s="254"/>
      <c r="BY34" s="254"/>
      <c r="BZ34" s="254"/>
      <c r="CA34" s="254"/>
      <c r="CB34" s="254"/>
      <c r="CC34" s="254"/>
      <c r="CD34" s="254"/>
      <c r="CE34" s="254"/>
      <c r="CF34" s="254"/>
      <c r="CG34" s="254"/>
      <c r="CH34" s="254"/>
      <c r="CI34" s="254"/>
      <c r="CJ34" s="254"/>
      <c r="CK34" s="254"/>
      <c r="CL34" s="254"/>
      <c r="CM34" s="254"/>
      <c r="CN34" s="254"/>
      <c r="CO34" s="254"/>
      <c r="CP34" s="254"/>
      <c r="CQ34" s="10"/>
    </row>
    <row r="35" spans="1:95" ht="19.5" customHeight="1" x14ac:dyDescent="0.45">
      <c r="A35" s="10"/>
      <c r="B35" s="254" t="s">
        <v>137</v>
      </c>
      <c r="C35" s="254"/>
      <c r="D35" s="254"/>
      <c r="E35" s="254"/>
      <c r="F35" s="255" t="s">
        <v>211</v>
      </c>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10"/>
    </row>
    <row r="36" spans="1:95" ht="19.8" x14ac:dyDescent="0.45">
      <c r="A36" s="10"/>
      <c r="B36" s="254"/>
      <c r="C36" s="254"/>
      <c r="D36" s="254"/>
      <c r="E36" s="254"/>
      <c r="F36" s="255" t="s">
        <v>382</v>
      </c>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10"/>
    </row>
    <row r="37" spans="1:95" ht="19.8" x14ac:dyDescent="0.45">
      <c r="A37" s="10"/>
      <c r="B37" s="254"/>
      <c r="C37" s="254"/>
      <c r="D37" s="254"/>
      <c r="E37" s="254"/>
      <c r="F37" s="255" t="s">
        <v>383</v>
      </c>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5"/>
      <c r="BR37" s="255"/>
      <c r="BS37" s="255"/>
      <c r="BT37" s="255"/>
      <c r="BU37" s="255"/>
      <c r="BV37" s="255"/>
      <c r="BW37" s="255"/>
      <c r="BX37" s="255"/>
      <c r="BY37" s="255"/>
      <c r="BZ37" s="255"/>
      <c r="CA37" s="255"/>
      <c r="CB37" s="255"/>
      <c r="CC37" s="255"/>
      <c r="CD37" s="255"/>
      <c r="CE37" s="255"/>
      <c r="CF37" s="255"/>
      <c r="CG37" s="255"/>
      <c r="CH37" s="255"/>
      <c r="CI37" s="255"/>
      <c r="CJ37" s="255"/>
      <c r="CK37" s="255"/>
      <c r="CL37" s="255"/>
      <c r="CM37" s="255"/>
      <c r="CN37" s="255"/>
      <c r="CO37" s="255"/>
      <c r="CP37" s="255"/>
      <c r="CQ37" s="10"/>
    </row>
    <row r="38" spans="1:95" ht="19.8" x14ac:dyDescent="0.45">
      <c r="A38" s="10"/>
      <c r="B38" s="263"/>
      <c r="C38" s="263"/>
      <c r="D38" s="263"/>
      <c r="E38" s="263"/>
      <c r="F38" s="253" t="s">
        <v>212</v>
      </c>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3"/>
      <c r="CD38" s="253"/>
      <c r="CE38" s="253"/>
      <c r="CF38" s="253"/>
      <c r="CG38" s="253"/>
      <c r="CH38" s="253"/>
      <c r="CI38" s="253"/>
      <c r="CJ38" s="253"/>
      <c r="CK38" s="253"/>
      <c r="CL38" s="253"/>
      <c r="CM38" s="253"/>
      <c r="CN38" s="253"/>
      <c r="CO38" s="253"/>
      <c r="CP38" s="253"/>
      <c r="CQ38" s="10"/>
    </row>
    <row r="39" spans="1:95" ht="19.8" x14ac:dyDescent="0.45">
      <c r="A39" s="10"/>
      <c r="B39" s="10"/>
      <c r="C39" s="10"/>
      <c r="D39" s="10"/>
      <c r="E39" s="12"/>
      <c r="F39" s="12"/>
      <c r="G39" s="13"/>
      <c r="H39" s="13"/>
      <c r="I39" s="13"/>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row>
    <row r="40" spans="1:95" ht="19.8" x14ac:dyDescent="0.45">
      <c r="A40" s="10"/>
      <c r="B40" s="10"/>
      <c r="C40" s="10"/>
      <c r="D40" s="10"/>
      <c r="E40" s="12"/>
      <c r="F40" s="12"/>
      <c r="G40" s="13"/>
      <c r="H40" s="13"/>
      <c r="I40" s="13"/>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row>
    <row r="41" spans="1:95" ht="19.8" x14ac:dyDescent="0.45">
      <c r="A41" s="10"/>
      <c r="B41" s="10"/>
      <c r="C41" s="10"/>
      <c r="D41" s="10"/>
      <c r="E41" s="12"/>
      <c r="F41" s="12"/>
      <c r="G41" s="13"/>
      <c r="H41" s="13"/>
      <c r="I41" s="13"/>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row>
    <row r="42" spans="1:95" ht="19.8" x14ac:dyDescent="0.45">
      <c r="A42" s="10"/>
      <c r="B42" s="10"/>
      <c r="C42" s="10"/>
      <c r="D42" s="10"/>
      <c r="E42" s="12"/>
      <c r="F42" s="12"/>
      <c r="G42" s="13"/>
      <c r="H42" s="13"/>
      <c r="I42" s="13"/>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row>
    <row r="43" spans="1:95" ht="19.8" x14ac:dyDescent="0.45">
      <c r="A43" s="10"/>
      <c r="B43" s="10"/>
      <c r="C43" s="10"/>
      <c r="D43" s="10"/>
      <c r="E43" s="12"/>
      <c r="F43" s="12"/>
      <c r="G43" s="13"/>
      <c r="H43" s="13"/>
      <c r="I43" s="13"/>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row>
    <row r="44" spans="1:95" ht="19.8" x14ac:dyDescent="0.45">
      <c r="A44" s="10"/>
      <c r="B44" s="10"/>
      <c r="C44" s="10"/>
      <c r="D44" s="10"/>
      <c r="E44" s="12"/>
      <c r="F44" s="12"/>
      <c r="G44" s="13"/>
      <c r="H44" s="13"/>
      <c r="I44" s="13"/>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row>
    <row r="45" spans="1:95" ht="19.8" x14ac:dyDescent="0.45">
      <c r="A45" s="10"/>
      <c r="B45" s="10"/>
      <c r="C45" s="10"/>
      <c r="D45" s="10"/>
      <c r="E45" s="12"/>
      <c r="F45" s="12"/>
      <c r="G45" s="13"/>
      <c r="H45" s="13"/>
      <c r="I45" s="13"/>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row>
    <row r="46" spans="1:95" ht="19.8" x14ac:dyDescent="0.45">
      <c r="A46" s="10"/>
      <c r="B46" s="10"/>
      <c r="C46" s="10"/>
      <c r="D46" s="10"/>
      <c r="E46" s="12"/>
      <c r="F46" s="12"/>
      <c r="G46" s="13"/>
      <c r="H46" s="13"/>
      <c r="I46" s="13"/>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row>
    <row r="47" spans="1:95" ht="19.8" x14ac:dyDescent="0.45">
      <c r="A47" s="10"/>
      <c r="B47" s="10"/>
      <c r="C47" s="10"/>
      <c r="D47" s="10"/>
      <c r="E47" s="12"/>
      <c r="F47" s="12"/>
      <c r="G47" s="13"/>
      <c r="H47" s="13"/>
      <c r="I47" s="13"/>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row>
  </sheetData>
  <mergeCells count="140">
    <mergeCell ref="CF15:CO15"/>
    <mergeCell ref="B14:D14"/>
    <mergeCell ref="E14:N14"/>
    <mergeCell ref="O14:BC14"/>
    <mergeCell ref="BD14:BF14"/>
    <mergeCell ref="BG14:BV14"/>
    <mergeCell ref="BW14:CE14"/>
    <mergeCell ref="CF14:CO14"/>
    <mergeCell ref="CF11:CO11"/>
    <mergeCell ref="B1:AI1"/>
    <mergeCell ref="B2:CP2"/>
    <mergeCell ref="B3:CP3"/>
    <mergeCell ref="C5:S5"/>
    <mergeCell ref="T5:CO5"/>
    <mergeCell ref="B10:CP10"/>
    <mergeCell ref="B11:D11"/>
    <mergeCell ref="E11:N11"/>
    <mergeCell ref="O11:BF11"/>
    <mergeCell ref="BG11:BV11"/>
    <mergeCell ref="BW11:CE11"/>
    <mergeCell ref="C8:L8"/>
    <mergeCell ref="M8:CO8"/>
    <mergeCell ref="C7:CO7"/>
    <mergeCell ref="BW18:CE18"/>
    <mergeCell ref="CF18:CO18"/>
    <mergeCell ref="BD23:BF23"/>
    <mergeCell ref="BG23:BV23"/>
    <mergeCell ref="CF12:CO12"/>
    <mergeCell ref="B13:D13"/>
    <mergeCell ref="E13:N13"/>
    <mergeCell ref="O13:BC13"/>
    <mergeCell ref="BD13:BF13"/>
    <mergeCell ref="BG13:BV13"/>
    <mergeCell ref="BW13:CE13"/>
    <mergeCell ref="CF13:CO13"/>
    <mergeCell ref="B12:D12"/>
    <mergeCell ref="E12:N12"/>
    <mergeCell ref="O12:BC12"/>
    <mergeCell ref="BD12:BF12"/>
    <mergeCell ref="BG12:BV12"/>
    <mergeCell ref="BW12:CE12"/>
    <mergeCell ref="B15:D15"/>
    <mergeCell ref="E15:N15"/>
    <mergeCell ref="O15:BC15"/>
    <mergeCell ref="BD15:BF15"/>
    <mergeCell ref="BG15:BV15"/>
    <mergeCell ref="BW15:CE15"/>
    <mergeCell ref="CF16:CO16"/>
    <mergeCell ref="B17:D17"/>
    <mergeCell ref="E17:N17"/>
    <mergeCell ref="O17:BC17"/>
    <mergeCell ref="BD17:BF17"/>
    <mergeCell ref="BG17:BV17"/>
    <mergeCell ref="BW17:CE17"/>
    <mergeCell ref="CF17:CO17"/>
    <mergeCell ref="B16:D16"/>
    <mergeCell ref="E16:N16"/>
    <mergeCell ref="O16:BC16"/>
    <mergeCell ref="BD16:BF16"/>
    <mergeCell ref="BG16:BV16"/>
    <mergeCell ref="BW16:CE16"/>
    <mergeCell ref="B32:E32"/>
    <mergeCell ref="F32:CP32"/>
    <mergeCell ref="CF28:CO28"/>
    <mergeCell ref="B34:E34"/>
    <mergeCell ref="F34:CP34"/>
    <mergeCell ref="B38:E38"/>
    <mergeCell ref="F38:CP38"/>
    <mergeCell ref="B33:E33"/>
    <mergeCell ref="F33:CP33"/>
    <mergeCell ref="B36:E36"/>
    <mergeCell ref="F36:CP36"/>
    <mergeCell ref="B37:E37"/>
    <mergeCell ref="F37:CP37"/>
    <mergeCell ref="B35:E35"/>
    <mergeCell ref="F35:CP35"/>
    <mergeCell ref="B28:D28"/>
    <mergeCell ref="E28:N28"/>
    <mergeCell ref="O28:BC28"/>
    <mergeCell ref="BD28:BF28"/>
    <mergeCell ref="BG28:BV28"/>
    <mergeCell ref="BW28:CE28"/>
    <mergeCell ref="BW19:CE19"/>
    <mergeCell ref="CF19:CO19"/>
    <mergeCell ref="B23:D23"/>
    <mergeCell ref="E23:N23"/>
    <mergeCell ref="O23:BC23"/>
    <mergeCell ref="B30:E30"/>
    <mergeCell ref="F30:CP30"/>
    <mergeCell ref="B31:E31"/>
    <mergeCell ref="F31:CP31"/>
    <mergeCell ref="B24:D25"/>
    <mergeCell ref="E24:N25"/>
    <mergeCell ref="O24:BC24"/>
    <mergeCell ref="BD24:BF24"/>
    <mergeCell ref="BG24:BV24"/>
    <mergeCell ref="BW24:CE25"/>
    <mergeCell ref="BW26:CE26"/>
    <mergeCell ref="BG25:BV25"/>
    <mergeCell ref="BW20:CE21"/>
    <mergeCell ref="BW23:CE23"/>
    <mergeCell ref="CF23:CO23"/>
    <mergeCell ref="O20:BC20"/>
    <mergeCell ref="BD20:BF21"/>
    <mergeCell ref="BG20:BV21"/>
    <mergeCell ref="CF20:CO21"/>
    <mergeCell ref="B18:D18"/>
    <mergeCell ref="E18:N18"/>
    <mergeCell ref="O18:BC18"/>
    <mergeCell ref="BD18:BF18"/>
    <mergeCell ref="BG18:BV18"/>
    <mergeCell ref="B20:D22"/>
    <mergeCell ref="E20:N22"/>
    <mergeCell ref="B19:D19"/>
    <mergeCell ref="E19:N19"/>
    <mergeCell ref="O19:BC19"/>
    <mergeCell ref="BD19:BF19"/>
    <mergeCell ref="BG19:BV19"/>
    <mergeCell ref="O21:BC21"/>
    <mergeCell ref="O22:BC22"/>
    <mergeCell ref="BD22:BF22"/>
    <mergeCell ref="BG22:BV22"/>
    <mergeCell ref="BW22:CE22"/>
    <mergeCell ref="CF22:CO22"/>
    <mergeCell ref="CF26:CO26"/>
    <mergeCell ref="B27:D27"/>
    <mergeCell ref="E27:N27"/>
    <mergeCell ref="O27:BC27"/>
    <mergeCell ref="BD27:BF27"/>
    <mergeCell ref="BG27:BV27"/>
    <mergeCell ref="BW27:CE27"/>
    <mergeCell ref="CF27:CO27"/>
    <mergeCell ref="B26:D26"/>
    <mergeCell ref="E26:N26"/>
    <mergeCell ref="O26:BC26"/>
    <mergeCell ref="BD26:BF26"/>
    <mergeCell ref="BG26:BV26"/>
    <mergeCell ref="CF24:CO25"/>
    <mergeCell ref="O25:BC25"/>
    <mergeCell ref="BD25:BF25"/>
  </mergeCells>
  <phoneticPr fontId="3"/>
  <conditionalFormatting sqref="M8">
    <cfRule type="cellIs" dxfId="140" priority="1" operator="equal">
      <formula>""</formula>
    </cfRule>
  </conditionalFormatting>
  <printOptions horizontalCentered="1"/>
  <pageMargins left="0.39370078740157483" right="0.39370078740157483" top="0.31496062992125984" bottom="0.23622047244094491" header="0.31496062992125984" footer="0.23622047244094491"/>
  <pageSetup paperSize="9" scale="71" orientation="portrait" r:id="rId1"/>
  <headerFooter>
    <oddFooter>&amp;R&amp;"ＭＳ Ｐ明朝,標準"（日本産業規格Ａ列４番）</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86</xdr:col>
                    <xdr:colOff>68580</xdr:colOff>
                    <xdr:row>11</xdr:row>
                    <xdr:rowOff>99060</xdr:rowOff>
                  </from>
                  <to>
                    <xdr:col>89</xdr:col>
                    <xdr:colOff>45720</xdr:colOff>
                    <xdr:row>11</xdr:row>
                    <xdr:rowOff>350520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86</xdr:col>
                    <xdr:colOff>68580</xdr:colOff>
                    <xdr:row>12</xdr:row>
                    <xdr:rowOff>99060</xdr:rowOff>
                  </from>
                  <to>
                    <xdr:col>89</xdr:col>
                    <xdr:colOff>45720</xdr:colOff>
                    <xdr:row>12</xdr:row>
                    <xdr:rowOff>350520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86</xdr:col>
                    <xdr:colOff>68580</xdr:colOff>
                    <xdr:row>16</xdr:row>
                    <xdr:rowOff>99060</xdr:rowOff>
                  </from>
                  <to>
                    <xdr:col>89</xdr:col>
                    <xdr:colOff>45720</xdr:colOff>
                    <xdr:row>16</xdr:row>
                    <xdr:rowOff>335280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86</xdr:col>
                    <xdr:colOff>68580</xdr:colOff>
                    <xdr:row>19</xdr:row>
                    <xdr:rowOff>213360</xdr:rowOff>
                  </from>
                  <to>
                    <xdr:col>89</xdr:col>
                    <xdr:colOff>45720</xdr:colOff>
                    <xdr:row>20</xdr:row>
                    <xdr:rowOff>144780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86</xdr:col>
                    <xdr:colOff>68580</xdr:colOff>
                    <xdr:row>27</xdr:row>
                    <xdr:rowOff>83820</xdr:rowOff>
                  </from>
                  <to>
                    <xdr:col>89</xdr:col>
                    <xdr:colOff>45720</xdr:colOff>
                    <xdr:row>27</xdr:row>
                    <xdr:rowOff>327660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86</xdr:col>
                    <xdr:colOff>68580</xdr:colOff>
                    <xdr:row>23</xdr:row>
                    <xdr:rowOff>411480</xdr:rowOff>
                  </from>
                  <to>
                    <xdr:col>89</xdr:col>
                    <xdr:colOff>45720</xdr:colOff>
                    <xdr:row>24</xdr:row>
                    <xdr:rowOff>152400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86</xdr:col>
                    <xdr:colOff>68580</xdr:colOff>
                    <xdr:row>21</xdr:row>
                    <xdr:rowOff>99060</xdr:rowOff>
                  </from>
                  <to>
                    <xdr:col>89</xdr:col>
                    <xdr:colOff>45720</xdr:colOff>
                    <xdr:row>21</xdr:row>
                    <xdr:rowOff>350520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14</xdr:col>
                    <xdr:colOff>22860</xdr:colOff>
                    <xdr:row>6</xdr:row>
                    <xdr:rowOff>266700</xdr:rowOff>
                  </from>
                  <to>
                    <xdr:col>29</xdr:col>
                    <xdr:colOff>60960</xdr:colOff>
                    <xdr:row>9</xdr:row>
                    <xdr:rowOff>38100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26</xdr:col>
                    <xdr:colOff>38100</xdr:colOff>
                    <xdr:row>6</xdr:row>
                    <xdr:rowOff>266700</xdr:rowOff>
                  </from>
                  <to>
                    <xdr:col>41</xdr:col>
                    <xdr:colOff>76200</xdr:colOff>
                    <xdr:row>9</xdr:row>
                    <xdr:rowOff>38100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38</xdr:col>
                    <xdr:colOff>22860</xdr:colOff>
                    <xdr:row>6</xdr:row>
                    <xdr:rowOff>259080</xdr:rowOff>
                  </from>
                  <to>
                    <xdr:col>53</xdr:col>
                    <xdr:colOff>60960</xdr:colOff>
                    <xdr:row>9</xdr:row>
                    <xdr:rowOff>30480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86</xdr:col>
                    <xdr:colOff>68580</xdr:colOff>
                    <xdr:row>17</xdr:row>
                    <xdr:rowOff>121920</xdr:rowOff>
                  </from>
                  <to>
                    <xdr:col>89</xdr:col>
                    <xdr:colOff>38100</xdr:colOff>
                    <xdr:row>17</xdr:row>
                    <xdr:rowOff>365760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86</xdr:col>
                    <xdr:colOff>68580</xdr:colOff>
                    <xdr:row>22</xdr:row>
                    <xdr:rowOff>121920</xdr:rowOff>
                  </from>
                  <to>
                    <xdr:col>89</xdr:col>
                    <xdr:colOff>38100</xdr:colOff>
                    <xdr:row>22</xdr:row>
                    <xdr:rowOff>365760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86</xdr:col>
                    <xdr:colOff>68580</xdr:colOff>
                    <xdr:row>25</xdr:row>
                    <xdr:rowOff>99060</xdr:rowOff>
                  </from>
                  <to>
                    <xdr:col>89</xdr:col>
                    <xdr:colOff>38100</xdr:colOff>
                    <xdr:row>25</xdr:row>
                    <xdr:rowOff>342900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86</xdr:col>
                    <xdr:colOff>68580</xdr:colOff>
                    <xdr:row>26</xdr:row>
                    <xdr:rowOff>99060</xdr:rowOff>
                  </from>
                  <to>
                    <xdr:col>89</xdr:col>
                    <xdr:colOff>38100</xdr:colOff>
                    <xdr:row>26</xdr:row>
                    <xdr:rowOff>342900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86</xdr:col>
                    <xdr:colOff>68580</xdr:colOff>
                    <xdr:row>13</xdr:row>
                    <xdr:rowOff>99060</xdr:rowOff>
                  </from>
                  <to>
                    <xdr:col>89</xdr:col>
                    <xdr:colOff>45720</xdr:colOff>
                    <xdr:row>13</xdr:row>
                    <xdr:rowOff>350520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86</xdr:col>
                    <xdr:colOff>68580</xdr:colOff>
                    <xdr:row>14</xdr:row>
                    <xdr:rowOff>251460</xdr:rowOff>
                  </from>
                  <to>
                    <xdr:col>89</xdr:col>
                    <xdr:colOff>60960</xdr:colOff>
                    <xdr:row>14</xdr:row>
                    <xdr:rowOff>502920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86</xdr:col>
                    <xdr:colOff>68580</xdr:colOff>
                    <xdr:row>15</xdr:row>
                    <xdr:rowOff>68580</xdr:rowOff>
                  </from>
                  <to>
                    <xdr:col>89</xdr:col>
                    <xdr:colOff>45720</xdr:colOff>
                    <xdr:row>15</xdr:row>
                    <xdr:rowOff>312420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86</xdr:col>
                    <xdr:colOff>68580</xdr:colOff>
                    <xdr:row>18</xdr:row>
                    <xdr:rowOff>175260</xdr:rowOff>
                  </from>
                  <to>
                    <xdr:col>89</xdr:col>
                    <xdr:colOff>45720</xdr:colOff>
                    <xdr:row>18</xdr:row>
                    <xdr:rowOff>411480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FO71"/>
  <sheetViews>
    <sheetView view="pageBreakPreview" zoomScale="70" zoomScaleNormal="85" zoomScaleSheetLayoutView="70" workbookViewId="0"/>
  </sheetViews>
  <sheetFormatPr defaultColWidth="1.19921875" defaultRowHeight="16.2" x14ac:dyDescent="0.45"/>
  <cols>
    <col min="1" max="4" width="1.59765625" style="8" customWidth="1"/>
    <col min="5" max="6" width="1.59765625" style="16" customWidth="1"/>
    <col min="7" max="9" width="1.59765625" style="17" customWidth="1"/>
    <col min="10" max="94" width="1.59765625" style="8" customWidth="1"/>
    <col min="95" max="102" width="1.19921875" style="8"/>
    <col min="103" max="103" width="8.8984375" style="8" hidden="1" customWidth="1"/>
    <col min="104" max="104" width="15.5" style="8" hidden="1" customWidth="1"/>
    <col min="105" max="256" width="1.19921875" style="8"/>
    <col min="257" max="262" width="1.19921875" style="8" customWidth="1"/>
    <col min="263" max="384" width="1.19921875" style="8"/>
    <col min="385" max="391" width="1.19921875" style="8" customWidth="1"/>
    <col min="392" max="395" width="1.19921875" style="8"/>
    <col min="396" max="396" width="1.09765625" style="8" customWidth="1"/>
    <col min="397" max="640" width="1.19921875" style="8"/>
    <col min="641" max="647" width="1.19921875" style="8" customWidth="1"/>
    <col min="648" max="651" width="1.19921875" style="8"/>
    <col min="652" max="652" width="1.09765625" style="8" customWidth="1"/>
    <col min="653" max="896" width="1.19921875" style="8"/>
    <col min="897" max="903" width="1.19921875" style="8" customWidth="1"/>
    <col min="904" max="907" width="1.19921875" style="8"/>
    <col min="908" max="908" width="1.09765625" style="8" customWidth="1"/>
    <col min="909" max="1152" width="1.19921875" style="8"/>
    <col min="1153" max="1159" width="1.19921875" style="8" customWidth="1"/>
    <col min="1160" max="1163" width="1.19921875" style="8"/>
    <col min="1164" max="1164" width="1.09765625" style="8" customWidth="1"/>
    <col min="1165" max="1408" width="1.19921875" style="8"/>
    <col min="1409" max="1415" width="1.19921875" style="8" customWidth="1"/>
    <col min="1416" max="1419" width="1.19921875" style="8"/>
    <col min="1420" max="1420" width="1.09765625" style="8" customWidth="1"/>
    <col min="1421" max="1664" width="1.19921875" style="8"/>
    <col min="1665" max="1671" width="1.19921875" style="8" customWidth="1"/>
    <col min="1672" max="1675" width="1.19921875" style="8"/>
    <col min="1676" max="1676" width="1.09765625" style="8" customWidth="1"/>
    <col min="1677" max="1920" width="1.19921875" style="8"/>
    <col min="1921" max="1927" width="1.19921875" style="8" customWidth="1"/>
    <col min="1928" max="1931" width="1.19921875" style="8"/>
    <col min="1932" max="1932" width="1.09765625" style="8" customWidth="1"/>
    <col min="1933" max="2176" width="1.19921875" style="8"/>
    <col min="2177" max="2183" width="1.19921875" style="8" customWidth="1"/>
    <col min="2184" max="2187" width="1.19921875" style="8"/>
    <col min="2188" max="2188" width="1.09765625" style="8" customWidth="1"/>
    <col min="2189" max="2432" width="1.19921875" style="8"/>
    <col min="2433" max="2439" width="1.19921875" style="8" customWidth="1"/>
    <col min="2440" max="2443" width="1.19921875" style="8"/>
    <col min="2444" max="2444" width="1.09765625" style="8" customWidth="1"/>
    <col min="2445" max="2688" width="1.19921875" style="8"/>
    <col min="2689" max="2695" width="1.19921875" style="8" customWidth="1"/>
    <col min="2696" max="2699" width="1.19921875" style="8"/>
    <col min="2700" max="2700" width="1.09765625" style="8" customWidth="1"/>
    <col min="2701" max="2944" width="1.19921875" style="8"/>
    <col min="2945" max="2951" width="1.19921875" style="8" customWidth="1"/>
    <col min="2952" max="2955" width="1.19921875" style="8"/>
    <col min="2956" max="2956" width="1.09765625" style="8" customWidth="1"/>
    <col min="2957" max="3200" width="1.19921875" style="8"/>
    <col min="3201" max="3207" width="1.19921875" style="8" customWidth="1"/>
    <col min="3208" max="3211" width="1.19921875" style="8"/>
    <col min="3212" max="3212" width="1.09765625" style="8" customWidth="1"/>
    <col min="3213" max="3456" width="1.19921875" style="8"/>
    <col min="3457" max="3463" width="1.19921875" style="8" customWidth="1"/>
    <col min="3464" max="3467" width="1.19921875" style="8"/>
    <col min="3468" max="3468" width="1.09765625" style="8" customWidth="1"/>
    <col min="3469" max="3712" width="1.19921875" style="8"/>
    <col min="3713" max="3719" width="1.19921875" style="8" customWidth="1"/>
    <col min="3720" max="3723" width="1.19921875" style="8"/>
    <col min="3724" max="3724" width="1.09765625" style="8" customWidth="1"/>
    <col min="3725" max="3968" width="1.19921875" style="8"/>
    <col min="3969" max="3975" width="1.19921875" style="8" customWidth="1"/>
    <col min="3976" max="3979" width="1.19921875" style="8"/>
    <col min="3980" max="3980" width="1.09765625" style="8" customWidth="1"/>
    <col min="3981" max="4224" width="1.19921875" style="8"/>
    <col min="4225" max="4231" width="1.19921875" style="8" customWidth="1"/>
    <col min="4232" max="4235" width="1.19921875" style="8"/>
    <col min="4236" max="4236" width="1.09765625" style="8" customWidth="1"/>
    <col min="4237" max="4480" width="1.19921875" style="8"/>
    <col min="4481" max="4487" width="1.19921875" style="8" customWidth="1"/>
    <col min="4488" max="4491" width="1.19921875" style="8"/>
    <col min="4492" max="4492" width="1.09765625" style="8" customWidth="1"/>
    <col min="4493" max="4736" width="1.19921875" style="8"/>
    <col min="4737" max="4743" width="1.19921875" style="8" customWidth="1"/>
    <col min="4744" max="4747" width="1.19921875" style="8"/>
    <col min="4748" max="4748" width="1.09765625" style="8" customWidth="1"/>
    <col min="4749" max="4992" width="1.19921875" style="8"/>
    <col min="4993" max="4999" width="1.19921875" style="8" customWidth="1"/>
    <col min="5000" max="5003" width="1.19921875" style="8"/>
    <col min="5004" max="5004" width="1.09765625" style="8" customWidth="1"/>
    <col min="5005" max="5248" width="1.19921875" style="8"/>
    <col min="5249" max="5255" width="1.19921875" style="8" customWidth="1"/>
    <col min="5256" max="5259" width="1.19921875" style="8"/>
    <col min="5260" max="5260" width="1.09765625" style="8" customWidth="1"/>
    <col min="5261" max="5504" width="1.19921875" style="8"/>
    <col min="5505" max="5511" width="1.19921875" style="8" customWidth="1"/>
    <col min="5512" max="5515" width="1.19921875" style="8"/>
    <col min="5516" max="5516" width="1.09765625" style="8" customWidth="1"/>
    <col min="5517" max="5760" width="1.19921875" style="8"/>
    <col min="5761" max="5767" width="1.19921875" style="8" customWidth="1"/>
    <col min="5768" max="5771" width="1.19921875" style="8"/>
    <col min="5772" max="5772" width="1.09765625" style="8" customWidth="1"/>
    <col min="5773" max="6016" width="1.19921875" style="8"/>
    <col min="6017" max="6023" width="1.19921875" style="8" customWidth="1"/>
    <col min="6024" max="6027" width="1.19921875" style="8"/>
    <col min="6028" max="6028" width="1.09765625" style="8" customWidth="1"/>
    <col min="6029" max="6272" width="1.19921875" style="8"/>
    <col min="6273" max="6279" width="1.19921875" style="8" customWidth="1"/>
    <col min="6280" max="6283" width="1.19921875" style="8"/>
    <col min="6284" max="6284" width="1.09765625" style="8" customWidth="1"/>
    <col min="6285" max="6528" width="1.19921875" style="8"/>
    <col min="6529" max="6535" width="1.19921875" style="8" customWidth="1"/>
    <col min="6536" max="6539" width="1.19921875" style="8"/>
    <col min="6540" max="6540" width="1.09765625" style="8" customWidth="1"/>
    <col min="6541" max="6784" width="1.19921875" style="8"/>
    <col min="6785" max="6791" width="1.19921875" style="8" customWidth="1"/>
    <col min="6792" max="6795" width="1.19921875" style="8"/>
    <col min="6796" max="6796" width="1.09765625" style="8" customWidth="1"/>
    <col min="6797" max="7040" width="1.19921875" style="8"/>
    <col min="7041" max="7047" width="1.19921875" style="8" customWidth="1"/>
    <col min="7048" max="7051" width="1.19921875" style="8"/>
    <col min="7052" max="7052" width="1.09765625" style="8" customWidth="1"/>
    <col min="7053" max="7296" width="1.19921875" style="8"/>
    <col min="7297" max="7303" width="1.19921875" style="8" customWidth="1"/>
    <col min="7304" max="7307" width="1.19921875" style="8"/>
    <col min="7308" max="7308" width="1.09765625" style="8" customWidth="1"/>
    <col min="7309" max="7552" width="1.19921875" style="8"/>
    <col min="7553" max="7559" width="1.19921875" style="8" customWidth="1"/>
    <col min="7560" max="7563" width="1.19921875" style="8"/>
    <col min="7564" max="7564" width="1.09765625" style="8" customWidth="1"/>
    <col min="7565" max="7808" width="1.19921875" style="8"/>
    <col min="7809" max="7815" width="1.19921875" style="8" customWidth="1"/>
    <col min="7816" max="7819" width="1.19921875" style="8"/>
    <col min="7820" max="7820" width="1.09765625" style="8" customWidth="1"/>
    <col min="7821" max="8064" width="1.19921875" style="8"/>
    <col min="8065" max="8071" width="1.19921875" style="8" customWidth="1"/>
    <col min="8072" max="8075" width="1.19921875" style="8"/>
    <col min="8076" max="8076" width="1.09765625" style="8" customWidth="1"/>
    <col min="8077" max="8320" width="1.19921875" style="8"/>
    <col min="8321" max="8327" width="1.19921875" style="8" customWidth="1"/>
    <col min="8328" max="8331" width="1.19921875" style="8"/>
    <col min="8332" max="8332" width="1.09765625" style="8" customWidth="1"/>
    <col min="8333" max="8576" width="1.19921875" style="8"/>
    <col min="8577" max="8583" width="1.19921875" style="8" customWidth="1"/>
    <col min="8584" max="8587" width="1.19921875" style="8"/>
    <col min="8588" max="8588" width="1.09765625" style="8" customWidth="1"/>
    <col min="8589" max="8832" width="1.19921875" style="8"/>
    <col min="8833" max="8839" width="1.19921875" style="8" customWidth="1"/>
    <col min="8840" max="8843" width="1.19921875" style="8"/>
    <col min="8844" max="8844" width="1.09765625" style="8" customWidth="1"/>
    <col min="8845" max="9088" width="1.19921875" style="8"/>
    <col min="9089" max="9095" width="1.19921875" style="8" customWidth="1"/>
    <col min="9096" max="9099" width="1.19921875" style="8"/>
    <col min="9100" max="9100" width="1.09765625" style="8" customWidth="1"/>
    <col min="9101" max="9344" width="1.19921875" style="8"/>
    <col min="9345" max="9351" width="1.19921875" style="8" customWidth="1"/>
    <col min="9352" max="9355" width="1.19921875" style="8"/>
    <col min="9356" max="9356" width="1.09765625" style="8" customWidth="1"/>
    <col min="9357" max="9600" width="1.19921875" style="8"/>
    <col min="9601" max="9607" width="1.19921875" style="8" customWidth="1"/>
    <col min="9608" max="9611" width="1.19921875" style="8"/>
    <col min="9612" max="9612" width="1.09765625" style="8" customWidth="1"/>
    <col min="9613" max="9856" width="1.19921875" style="8"/>
    <col min="9857" max="9863" width="1.19921875" style="8" customWidth="1"/>
    <col min="9864" max="9867" width="1.19921875" style="8"/>
    <col min="9868" max="9868" width="1.09765625" style="8" customWidth="1"/>
    <col min="9869" max="10112" width="1.19921875" style="8"/>
    <col min="10113" max="10119" width="1.19921875" style="8" customWidth="1"/>
    <col min="10120" max="10123" width="1.19921875" style="8"/>
    <col min="10124" max="10124" width="1.09765625" style="8" customWidth="1"/>
    <col min="10125" max="10368" width="1.19921875" style="8"/>
    <col min="10369" max="10375" width="1.19921875" style="8" customWidth="1"/>
    <col min="10376" max="10379" width="1.19921875" style="8"/>
    <col min="10380" max="10380" width="1.09765625" style="8" customWidth="1"/>
    <col min="10381" max="10624" width="1.19921875" style="8"/>
    <col min="10625" max="10631" width="1.19921875" style="8" customWidth="1"/>
    <col min="10632" max="10635" width="1.19921875" style="8"/>
    <col min="10636" max="10636" width="1.09765625" style="8" customWidth="1"/>
    <col min="10637" max="10880" width="1.19921875" style="8"/>
    <col min="10881" max="10887" width="1.19921875" style="8" customWidth="1"/>
    <col min="10888" max="10891" width="1.19921875" style="8"/>
    <col min="10892" max="10892" width="1.09765625" style="8" customWidth="1"/>
    <col min="10893" max="11136" width="1.19921875" style="8"/>
    <col min="11137" max="11143" width="1.19921875" style="8" customWidth="1"/>
    <col min="11144" max="11147" width="1.19921875" style="8"/>
    <col min="11148" max="11148" width="1.09765625" style="8" customWidth="1"/>
    <col min="11149" max="11392" width="1.19921875" style="8"/>
    <col min="11393" max="11399" width="1.19921875" style="8" customWidth="1"/>
    <col min="11400" max="11403" width="1.19921875" style="8"/>
    <col min="11404" max="11404" width="1.09765625" style="8" customWidth="1"/>
    <col min="11405" max="11648" width="1.19921875" style="8"/>
    <col min="11649" max="11655" width="1.19921875" style="8" customWidth="1"/>
    <col min="11656" max="11659" width="1.19921875" style="8"/>
    <col min="11660" max="11660" width="1.09765625" style="8" customWidth="1"/>
    <col min="11661" max="11904" width="1.19921875" style="8"/>
    <col min="11905" max="11911" width="1.19921875" style="8" customWidth="1"/>
    <col min="11912" max="11915" width="1.19921875" style="8"/>
    <col min="11916" max="11916" width="1.09765625" style="8" customWidth="1"/>
    <col min="11917" max="12160" width="1.19921875" style="8"/>
    <col min="12161" max="12167" width="1.19921875" style="8" customWidth="1"/>
    <col min="12168" max="12171" width="1.19921875" style="8"/>
    <col min="12172" max="12172" width="1.09765625" style="8" customWidth="1"/>
    <col min="12173" max="12416" width="1.19921875" style="8"/>
    <col min="12417" max="12423" width="1.19921875" style="8" customWidth="1"/>
    <col min="12424" max="12427" width="1.19921875" style="8"/>
    <col min="12428" max="12428" width="1.09765625" style="8" customWidth="1"/>
    <col min="12429" max="12672" width="1.19921875" style="8"/>
    <col min="12673" max="12679" width="1.19921875" style="8" customWidth="1"/>
    <col min="12680" max="12683" width="1.19921875" style="8"/>
    <col min="12684" max="12684" width="1.09765625" style="8" customWidth="1"/>
    <col min="12685" max="12928" width="1.19921875" style="8"/>
    <col min="12929" max="12935" width="1.19921875" style="8" customWidth="1"/>
    <col min="12936" max="12939" width="1.19921875" style="8"/>
    <col min="12940" max="12940" width="1.09765625" style="8" customWidth="1"/>
    <col min="12941" max="13184" width="1.19921875" style="8"/>
    <col min="13185" max="13191" width="1.19921875" style="8" customWidth="1"/>
    <col min="13192" max="13195" width="1.19921875" style="8"/>
    <col min="13196" max="13196" width="1.09765625" style="8" customWidth="1"/>
    <col min="13197" max="13440" width="1.19921875" style="8"/>
    <col min="13441" max="13447" width="1.19921875" style="8" customWidth="1"/>
    <col min="13448" max="13451" width="1.19921875" style="8"/>
    <col min="13452" max="13452" width="1.09765625" style="8" customWidth="1"/>
    <col min="13453" max="13696" width="1.19921875" style="8"/>
    <col min="13697" max="13703" width="1.19921875" style="8" customWidth="1"/>
    <col min="13704" max="13707" width="1.19921875" style="8"/>
    <col min="13708" max="13708" width="1.09765625" style="8" customWidth="1"/>
    <col min="13709" max="13952" width="1.19921875" style="8"/>
    <col min="13953" max="13959" width="1.19921875" style="8" customWidth="1"/>
    <col min="13960" max="13963" width="1.19921875" style="8"/>
    <col min="13964" max="13964" width="1.09765625" style="8" customWidth="1"/>
    <col min="13965" max="14208" width="1.19921875" style="8"/>
    <col min="14209" max="14215" width="1.19921875" style="8" customWidth="1"/>
    <col min="14216" max="14219" width="1.19921875" style="8"/>
    <col min="14220" max="14220" width="1.09765625" style="8" customWidth="1"/>
    <col min="14221" max="14464" width="1.19921875" style="8"/>
    <col min="14465" max="14471" width="1.19921875" style="8" customWidth="1"/>
    <col min="14472" max="14475" width="1.19921875" style="8"/>
    <col min="14476" max="14476" width="1.09765625" style="8" customWidth="1"/>
    <col min="14477" max="14720" width="1.19921875" style="8"/>
    <col min="14721" max="14727" width="1.19921875" style="8" customWidth="1"/>
    <col min="14728" max="14731" width="1.19921875" style="8"/>
    <col min="14732" max="14732" width="1.09765625" style="8" customWidth="1"/>
    <col min="14733" max="14976" width="1.19921875" style="8"/>
    <col min="14977" max="14983" width="1.19921875" style="8" customWidth="1"/>
    <col min="14984" max="14987" width="1.19921875" style="8"/>
    <col min="14988" max="14988" width="1.09765625" style="8" customWidth="1"/>
    <col min="14989" max="15232" width="1.19921875" style="8"/>
    <col min="15233" max="15239" width="1.19921875" style="8" customWidth="1"/>
    <col min="15240" max="15243" width="1.19921875" style="8"/>
    <col min="15244" max="15244" width="1.09765625" style="8" customWidth="1"/>
    <col min="15245" max="15488" width="1.19921875" style="8"/>
    <col min="15489" max="15495" width="1.19921875" style="8" customWidth="1"/>
    <col min="15496" max="15499" width="1.19921875" style="8"/>
    <col min="15500" max="15500" width="1.09765625" style="8" customWidth="1"/>
    <col min="15501" max="16384" width="1.19921875" style="8"/>
  </cols>
  <sheetData>
    <row r="1" spans="1:171" s="18" customFormat="1" ht="21" customHeight="1" x14ac:dyDescent="0.45">
      <c r="A1" s="200"/>
      <c r="B1" s="199" t="s">
        <v>38</v>
      </c>
      <c r="C1" s="199"/>
      <c r="D1" s="199"/>
      <c r="E1" s="14"/>
      <c r="F1" s="14"/>
      <c r="G1" s="201"/>
      <c r="H1" s="201"/>
      <c r="I1" s="201"/>
      <c r="J1" s="199"/>
      <c r="K1" s="199"/>
      <c r="L1" s="199"/>
      <c r="M1" s="199"/>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318" t="s">
        <v>39</v>
      </c>
      <c r="AQ1" s="319"/>
      <c r="AR1" s="319"/>
      <c r="AS1" s="319"/>
      <c r="AT1" s="319"/>
      <c r="AU1" s="319"/>
      <c r="AV1" s="319"/>
      <c r="AW1" s="319"/>
      <c r="AX1" s="319"/>
      <c r="AY1" s="319"/>
      <c r="AZ1" s="319"/>
      <c r="BA1" s="319"/>
      <c r="BB1" s="319"/>
      <c r="BC1" s="319"/>
      <c r="BD1" s="8"/>
      <c r="BE1" s="328" t="s">
        <v>290</v>
      </c>
      <c r="BF1" s="329"/>
      <c r="BG1" s="329"/>
      <c r="BH1" s="329"/>
      <c r="BI1" s="329"/>
      <c r="BJ1" s="329"/>
      <c r="BK1" s="329"/>
      <c r="BL1" s="329"/>
      <c r="BM1" s="330"/>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P1" s="8"/>
      <c r="CQ1" s="15"/>
      <c r="CR1" s="8"/>
      <c r="CS1" s="8"/>
      <c r="CT1" s="8"/>
      <c r="CU1" s="15"/>
      <c r="CV1" s="15"/>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row>
    <row r="2" spans="1:171" s="18" customFormat="1" ht="12.75" customHeight="1" x14ac:dyDescent="0.45">
      <c r="B2" s="10"/>
      <c r="C2" s="10"/>
      <c r="D2" s="10"/>
      <c r="E2" s="12"/>
      <c r="F2" s="12"/>
      <c r="G2" s="19"/>
      <c r="H2" s="19"/>
      <c r="I2" s="19"/>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240"/>
      <c r="AQ2" s="241"/>
      <c r="AR2" s="241"/>
      <c r="AS2" s="241"/>
      <c r="AT2" s="241"/>
      <c r="AU2" s="241"/>
      <c r="AV2" s="241"/>
      <c r="AW2" s="241"/>
      <c r="AX2" s="241"/>
      <c r="AY2" s="241"/>
      <c r="AZ2" s="241"/>
      <c r="BA2" s="241"/>
      <c r="BB2" s="241"/>
      <c r="BC2" s="242"/>
      <c r="BD2" s="8"/>
      <c r="BE2" s="331"/>
      <c r="BF2" s="332"/>
      <c r="BG2" s="332"/>
      <c r="BH2" s="332"/>
      <c r="BI2" s="332"/>
      <c r="BJ2" s="332"/>
      <c r="BK2" s="332"/>
      <c r="BL2" s="332"/>
      <c r="BM2" s="333"/>
      <c r="BN2" s="297"/>
      <c r="BO2" s="297"/>
      <c r="BP2" s="297"/>
      <c r="BQ2" s="297"/>
      <c r="BR2" s="297"/>
      <c r="BS2" s="297"/>
      <c r="BT2" s="297"/>
      <c r="BU2" s="297"/>
      <c r="BV2" s="297"/>
      <c r="BW2" s="297"/>
      <c r="BX2" s="297"/>
      <c r="BY2" s="297"/>
      <c r="BZ2" s="297"/>
      <c r="CA2" s="297"/>
      <c r="CB2" s="297"/>
      <c r="CC2" s="297"/>
      <c r="CD2" s="297"/>
      <c r="CE2" s="297"/>
      <c r="CF2" s="297"/>
      <c r="CG2" s="297"/>
      <c r="CH2" s="297"/>
      <c r="CI2" s="297"/>
      <c r="CJ2" s="297"/>
      <c r="CK2" s="297"/>
      <c r="CL2" s="297"/>
      <c r="CM2" s="297"/>
      <c r="CN2" s="297"/>
      <c r="CP2" s="8"/>
      <c r="CQ2" s="15"/>
      <c r="CR2" s="8"/>
      <c r="CS2" s="8"/>
      <c r="CT2" s="8"/>
      <c r="CU2" s="15"/>
      <c r="CV2" s="15"/>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row>
    <row r="3" spans="1:171" s="18" customFormat="1" ht="39.75" customHeight="1" x14ac:dyDescent="0.45">
      <c r="B3" s="10"/>
      <c r="C3" s="338" t="s">
        <v>389</v>
      </c>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P3" s="243"/>
      <c r="AQ3" s="244"/>
      <c r="AR3" s="244"/>
      <c r="AS3" s="244"/>
      <c r="AT3" s="244"/>
      <c r="AU3" s="244"/>
      <c r="AV3" s="244"/>
      <c r="AW3" s="244"/>
      <c r="AX3" s="244"/>
      <c r="AY3" s="244"/>
      <c r="AZ3" s="244"/>
      <c r="BA3" s="244"/>
      <c r="BB3" s="244"/>
      <c r="BC3" s="245"/>
      <c r="BD3" s="8"/>
      <c r="BE3" s="301" t="s">
        <v>190</v>
      </c>
      <c r="BF3" s="302"/>
      <c r="BG3" s="302"/>
      <c r="BH3" s="302"/>
      <c r="BI3" s="302"/>
      <c r="BJ3" s="302"/>
      <c r="BK3" s="302"/>
      <c r="BL3" s="302"/>
      <c r="BM3" s="306"/>
      <c r="BN3" s="334"/>
      <c r="BO3" s="334"/>
      <c r="BP3" s="334"/>
      <c r="BQ3" s="334"/>
      <c r="BR3" s="334"/>
      <c r="BS3" s="334"/>
      <c r="BT3" s="334"/>
      <c r="BU3" s="334"/>
      <c r="BV3" s="334"/>
      <c r="BW3" s="334"/>
      <c r="BX3" s="334"/>
      <c r="BY3" s="334"/>
      <c r="BZ3" s="334"/>
      <c r="CA3" s="334"/>
      <c r="CB3" s="334"/>
      <c r="CC3" s="334"/>
      <c r="CD3" s="334"/>
      <c r="CE3" s="334"/>
      <c r="CF3" s="334"/>
      <c r="CG3" s="334"/>
      <c r="CH3" s="334"/>
      <c r="CI3" s="334"/>
      <c r="CJ3" s="334"/>
      <c r="CK3" s="334"/>
      <c r="CL3" s="334"/>
      <c r="CM3" s="334"/>
      <c r="CN3" s="334"/>
      <c r="CP3" s="8"/>
      <c r="CQ3" s="20"/>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row>
    <row r="4" spans="1:171" ht="21" customHeight="1" x14ac:dyDescent="0.45">
      <c r="B4" s="21"/>
      <c r="C4" s="21"/>
      <c r="D4" s="21"/>
      <c r="E4" s="22"/>
      <c r="F4" s="22"/>
      <c r="G4" s="23"/>
      <c r="H4" s="23"/>
      <c r="I4" s="23"/>
      <c r="J4" s="21"/>
      <c r="K4" s="21"/>
      <c r="L4" s="21"/>
      <c r="M4" s="21"/>
      <c r="N4" s="21"/>
      <c r="O4" s="21"/>
      <c r="P4" s="21"/>
      <c r="Q4" s="21"/>
      <c r="R4" s="21"/>
      <c r="AP4" s="243"/>
      <c r="AQ4" s="244"/>
      <c r="AR4" s="244"/>
      <c r="AS4" s="244"/>
      <c r="AT4" s="244"/>
      <c r="AU4" s="244"/>
      <c r="AV4" s="244"/>
      <c r="AW4" s="244"/>
      <c r="AX4" s="244"/>
      <c r="AY4" s="244"/>
      <c r="AZ4" s="244"/>
      <c r="BA4" s="244"/>
      <c r="BB4" s="244"/>
      <c r="BC4" s="245"/>
      <c r="BE4" s="298" t="s">
        <v>191</v>
      </c>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4"/>
    </row>
    <row r="5" spans="1:171" ht="25.5" customHeight="1" x14ac:dyDescent="0.45">
      <c r="A5" s="199"/>
      <c r="B5" s="199" t="s">
        <v>40</v>
      </c>
      <c r="C5" s="204"/>
      <c r="D5" s="204"/>
      <c r="E5" s="204"/>
      <c r="F5" s="204"/>
      <c r="G5" s="204"/>
      <c r="H5" s="204"/>
      <c r="I5" s="204"/>
      <c r="J5" s="204"/>
      <c r="K5" s="205"/>
      <c r="L5" s="199"/>
      <c r="M5" s="199"/>
      <c r="N5" s="199"/>
      <c r="O5" s="199"/>
      <c r="P5" s="199"/>
      <c r="Q5" s="199"/>
      <c r="R5" s="199"/>
      <c r="S5" s="199"/>
      <c r="T5" s="199"/>
      <c r="U5" s="199"/>
      <c r="V5" s="199"/>
      <c r="W5" s="199"/>
      <c r="X5" s="199"/>
      <c r="Y5" s="199"/>
      <c r="Z5" s="199"/>
      <c r="AA5" s="199"/>
      <c r="AB5" s="199"/>
      <c r="AP5" s="246"/>
      <c r="AQ5" s="247"/>
      <c r="AR5" s="247"/>
      <c r="AS5" s="247"/>
      <c r="AT5" s="247"/>
      <c r="AU5" s="247"/>
      <c r="AV5" s="247"/>
      <c r="AW5" s="247"/>
      <c r="AX5" s="247"/>
      <c r="AY5" s="247"/>
      <c r="AZ5" s="247"/>
      <c r="BA5" s="247"/>
      <c r="BB5" s="247"/>
      <c r="BC5" s="248"/>
      <c r="BE5" s="345" t="s">
        <v>41</v>
      </c>
      <c r="BF5" s="346"/>
      <c r="BG5" s="346"/>
      <c r="BH5" s="346"/>
      <c r="BI5" s="346"/>
      <c r="BJ5" s="346"/>
      <c r="BK5" s="346"/>
      <c r="BL5" s="346"/>
      <c r="BM5" s="346"/>
      <c r="BN5" s="299"/>
      <c r="BO5" s="300"/>
      <c r="BP5" s="300"/>
      <c r="BQ5" s="300"/>
      <c r="BR5" s="300"/>
      <c r="BS5" s="300"/>
      <c r="BT5" s="300"/>
      <c r="BU5" s="300"/>
      <c r="BV5" s="300"/>
      <c r="BW5" s="300"/>
      <c r="BX5" s="300"/>
      <c r="BY5" s="300"/>
      <c r="BZ5" s="336" t="s">
        <v>42</v>
      </c>
      <c r="CA5" s="336"/>
      <c r="CB5" s="336"/>
      <c r="CC5" s="335"/>
      <c r="CD5" s="335"/>
      <c r="CE5" s="335"/>
      <c r="CF5" s="335"/>
      <c r="CG5" s="336" t="s">
        <v>43</v>
      </c>
      <c r="CH5" s="336"/>
      <c r="CI5" s="335"/>
      <c r="CJ5" s="335"/>
      <c r="CK5" s="335"/>
      <c r="CL5" s="335"/>
      <c r="CM5" s="336" t="s">
        <v>44</v>
      </c>
      <c r="CN5" s="337"/>
      <c r="CO5" s="18"/>
    </row>
    <row r="6" spans="1:171" ht="25.5" customHeight="1" x14ac:dyDescent="0.45">
      <c r="B6" s="10"/>
      <c r="C6" s="199"/>
      <c r="D6" s="206"/>
      <c r="E6" s="206"/>
      <c r="F6" s="206"/>
      <c r="G6" s="206"/>
      <c r="H6" s="206"/>
      <c r="I6" s="206"/>
      <c r="J6" s="206"/>
      <c r="K6" s="206"/>
      <c r="L6" s="199"/>
      <c r="M6" s="199"/>
      <c r="N6" s="199"/>
      <c r="O6" s="199"/>
      <c r="P6" s="339" t="s">
        <v>45</v>
      </c>
      <c r="Q6" s="339"/>
      <c r="R6" s="339"/>
      <c r="S6" s="339"/>
      <c r="T6" s="339"/>
      <c r="U6" s="339"/>
      <c r="V6" s="339"/>
      <c r="W6" s="339"/>
      <c r="X6" s="199" t="s">
        <v>46</v>
      </c>
      <c r="Y6" s="199"/>
      <c r="Z6" s="199"/>
      <c r="AA6" s="199"/>
      <c r="AB6" s="199"/>
      <c r="BE6" s="374" t="s">
        <v>232</v>
      </c>
      <c r="BF6" s="375"/>
      <c r="BG6" s="375"/>
      <c r="BH6" s="375"/>
      <c r="BI6" s="375"/>
      <c r="BJ6" s="375"/>
      <c r="BK6" s="375"/>
      <c r="BL6" s="375"/>
      <c r="BM6" s="375"/>
      <c r="BN6" s="299"/>
      <c r="BO6" s="300"/>
      <c r="BP6" s="300"/>
      <c r="BQ6" s="300"/>
      <c r="BR6" s="300"/>
      <c r="BS6" s="300"/>
      <c r="BT6" s="300"/>
      <c r="BU6" s="300"/>
      <c r="BV6" s="300"/>
      <c r="BW6" s="300"/>
      <c r="BX6" s="300"/>
      <c r="BY6" s="300"/>
      <c r="BZ6" s="336" t="s">
        <v>42</v>
      </c>
      <c r="CA6" s="336"/>
      <c r="CB6" s="336"/>
      <c r="CC6" s="335"/>
      <c r="CD6" s="335"/>
      <c r="CE6" s="335"/>
      <c r="CF6" s="335"/>
      <c r="CG6" s="336" t="s">
        <v>43</v>
      </c>
      <c r="CH6" s="336"/>
      <c r="CI6" s="335"/>
      <c r="CJ6" s="335"/>
      <c r="CK6" s="335"/>
      <c r="CL6" s="335"/>
      <c r="CM6" s="336" t="s">
        <v>44</v>
      </c>
      <c r="CN6" s="337"/>
      <c r="EN6" s="26"/>
    </row>
    <row r="7" spans="1:171" ht="5.25" customHeight="1" x14ac:dyDescent="0.45">
      <c r="C7" s="10"/>
      <c r="D7" s="10"/>
      <c r="E7" s="12"/>
      <c r="F7" s="12"/>
      <c r="G7" s="19"/>
      <c r="H7" s="19"/>
      <c r="I7" s="19"/>
      <c r="J7" s="10"/>
      <c r="K7" s="27"/>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28"/>
      <c r="AS7" s="28"/>
      <c r="AT7" s="28"/>
      <c r="AU7" s="28"/>
      <c r="AV7" s="28"/>
      <c r="AZ7" s="28"/>
      <c r="BA7" s="28"/>
      <c r="BB7" s="28"/>
      <c r="BC7" s="28"/>
      <c r="BD7" s="28"/>
      <c r="BE7" s="28"/>
      <c r="BF7" s="28"/>
      <c r="BG7" s="28"/>
      <c r="BH7" s="28"/>
      <c r="BI7" s="28"/>
      <c r="BJ7" s="28"/>
      <c r="BO7" s="28"/>
      <c r="BP7" s="28"/>
      <c r="BQ7" s="28"/>
      <c r="BR7" s="28"/>
      <c r="BS7" s="28"/>
      <c r="BT7" s="28"/>
      <c r="BU7" s="28"/>
      <c r="BV7" s="28"/>
      <c r="BW7" s="28"/>
      <c r="BX7" s="28"/>
      <c r="BY7" s="28"/>
      <c r="BZ7" s="28"/>
      <c r="CA7" s="28"/>
      <c r="CB7" s="28"/>
      <c r="CC7" s="28"/>
      <c r="CD7" s="28"/>
      <c r="CE7" s="28"/>
      <c r="CF7" s="28"/>
      <c r="CG7" s="28"/>
      <c r="CH7" s="28"/>
      <c r="CI7" s="28"/>
      <c r="CJ7" s="28"/>
      <c r="CK7" s="28"/>
      <c r="CL7" s="28"/>
    </row>
    <row r="8" spans="1:171" ht="29.25" customHeight="1" x14ac:dyDescent="0.45">
      <c r="A8" s="198"/>
      <c r="B8" s="340" t="s">
        <v>363</v>
      </c>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0"/>
      <c r="AS8" s="340"/>
      <c r="AT8" s="340"/>
      <c r="AU8" s="340"/>
      <c r="AV8" s="340"/>
      <c r="AW8" s="340"/>
      <c r="AX8" s="340"/>
      <c r="AY8" s="340"/>
      <c r="AZ8" s="340"/>
      <c r="BA8" s="340"/>
      <c r="BB8" s="340"/>
      <c r="BC8" s="340"/>
      <c r="BD8" s="340"/>
      <c r="BE8" s="340"/>
      <c r="BF8" s="340"/>
      <c r="BG8" s="340"/>
      <c r="BH8" s="340"/>
      <c r="BI8" s="340"/>
      <c r="BJ8" s="340"/>
      <c r="BK8" s="340"/>
      <c r="BL8" s="340"/>
      <c r="BM8" s="340"/>
      <c r="BN8" s="340"/>
      <c r="BO8" s="340"/>
      <c r="BP8" s="340"/>
      <c r="BQ8" s="340"/>
      <c r="BR8" s="340"/>
      <c r="BS8" s="340"/>
      <c r="BT8" s="340"/>
      <c r="BU8" s="340"/>
      <c r="BV8" s="340"/>
      <c r="BW8" s="340"/>
      <c r="BX8" s="340"/>
      <c r="BY8" s="340"/>
      <c r="BZ8" s="340"/>
      <c r="CA8" s="340"/>
      <c r="CB8" s="340"/>
      <c r="CC8" s="340"/>
      <c r="CD8" s="340"/>
      <c r="CE8" s="340"/>
      <c r="CF8" s="340"/>
      <c r="CG8" s="340"/>
      <c r="CH8" s="340"/>
      <c r="CI8" s="340"/>
      <c r="CJ8" s="340"/>
      <c r="CK8" s="340"/>
      <c r="CL8" s="340"/>
      <c r="CM8" s="340"/>
      <c r="CN8" s="340"/>
      <c r="CO8" s="198"/>
    </row>
    <row r="9" spans="1:171" ht="24" customHeight="1" x14ac:dyDescent="0.45">
      <c r="A9" s="341" t="s">
        <v>47</v>
      </c>
      <c r="B9" s="341"/>
      <c r="C9" s="341"/>
      <c r="D9" s="341"/>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c r="BB9" s="341"/>
      <c r="BC9" s="341"/>
      <c r="BD9" s="341"/>
      <c r="BE9" s="341"/>
      <c r="BF9" s="341"/>
      <c r="BG9" s="341"/>
      <c r="BH9" s="341"/>
      <c r="BI9" s="341"/>
      <c r="BJ9" s="341"/>
      <c r="BK9" s="341"/>
      <c r="BL9" s="341"/>
      <c r="BM9" s="341"/>
      <c r="BN9" s="341"/>
      <c r="BO9" s="341"/>
      <c r="BP9" s="341"/>
      <c r="BQ9" s="341"/>
      <c r="BR9" s="341"/>
      <c r="BS9" s="341"/>
      <c r="BT9" s="341"/>
      <c r="BU9" s="341"/>
      <c r="BV9" s="341"/>
      <c r="BW9" s="341"/>
      <c r="BX9" s="341"/>
      <c r="BY9" s="341"/>
      <c r="BZ9" s="341"/>
      <c r="CA9" s="341"/>
      <c r="CB9" s="341"/>
      <c r="CC9" s="341"/>
      <c r="CD9" s="341"/>
      <c r="CE9" s="341"/>
      <c r="CF9" s="341"/>
      <c r="CG9" s="341"/>
      <c r="CH9" s="341"/>
      <c r="CI9" s="341"/>
      <c r="CJ9" s="341"/>
      <c r="CK9" s="341"/>
      <c r="CL9" s="341"/>
      <c r="CM9" s="341"/>
      <c r="CN9" s="341"/>
      <c r="CO9" s="341"/>
    </row>
    <row r="10" spans="1:171" ht="4.5" customHeight="1" x14ac:dyDescent="0.45">
      <c r="B10" s="29"/>
      <c r="C10" s="29"/>
      <c r="E10" s="8"/>
      <c r="G10" s="30"/>
      <c r="H10" s="30"/>
      <c r="I10" s="30"/>
      <c r="J10" s="16"/>
      <c r="K10" s="16"/>
    </row>
    <row r="11" spans="1:171" ht="50.25" customHeight="1" x14ac:dyDescent="0.45">
      <c r="B11" s="342" t="s">
        <v>364</v>
      </c>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2"/>
      <c r="AP11" s="342"/>
      <c r="AQ11" s="342"/>
      <c r="AR11" s="342"/>
      <c r="AS11" s="342"/>
      <c r="AT11" s="342"/>
      <c r="AU11" s="342"/>
      <c r="AV11" s="342"/>
      <c r="AW11" s="342"/>
      <c r="AX11" s="342"/>
      <c r="AY11" s="342"/>
      <c r="AZ11" s="342"/>
      <c r="BA11" s="342"/>
      <c r="BB11" s="342"/>
      <c r="BC11" s="342"/>
      <c r="BD11" s="342"/>
      <c r="BE11" s="342"/>
      <c r="BF11" s="342"/>
      <c r="BG11" s="342"/>
      <c r="BH11" s="342"/>
      <c r="BI11" s="342"/>
      <c r="BJ11" s="342"/>
      <c r="BK11" s="342"/>
      <c r="BL11" s="342"/>
      <c r="BM11" s="342"/>
      <c r="BN11" s="342"/>
      <c r="BO11" s="342"/>
      <c r="BP11" s="342"/>
      <c r="BQ11" s="342"/>
      <c r="BR11" s="342"/>
      <c r="BS11" s="342"/>
      <c r="BT11" s="342"/>
      <c r="BU11" s="342"/>
      <c r="BV11" s="342"/>
      <c r="BW11" s="342"/>
      <c r="BX11" s="342"/>
      <c r="BY11" s="342"/>
      <c r="BZ11" s="342"/>
      <c r="CA11" s="342"/>
      <c r="CB11" s="342"/>
      <c r="CC11" s="342"/>
      <c r="CD11" s="342"/>
      <c r="CE11" s="342"/>
      <c r="CF11" s="342"/>
      <c r="CG11" s="342"/>
      <c r="CH11" s="342"/>
      <c r="CI11" s="342"/>
      <c r="CJ11" s="342"/>
      <c r="CK11" s="342"/>
      <c r="CL11" s="342"/>
      <c r="CM11" s="342"/>
      <c r="CN11" s="342"/>
    </row>
    <row r="12" spans="1:171" ht="3.75" customHeight="1" x14ac:dyDescent="0.45">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2"/>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row>
    <row r="13" spans="1:171" ht="30" customHeight="1" x14ac:dyDescent="0.45">
      <c r="B13" s="343" t="s">
        <v>48</v>
      </c>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M13" s="343"/>
      <c r="AN13" s="343"/>
      <c r="AO13" s="343"/>
      <c r="AP13" s="343"/>
      <c r="AQ13" s="343"/>
      <c r="AR13" s="343"/>
      <c r="AS13" s="343"/>
      <c r="AT13" s="343"/>
      <c r="AU13" s="343"/>
      <c r="AV13" s="343"/>
      <c r="AW13" s="343"/>
      <c r="AX13" s="343"/>
      <c r="AY13" s="343"/>
      <c r="AZ13" s="343"/>
      <c r="BA13" s="343"/>
      <c r="BB13" s="343"/>
      <c r="BC13" s="343"/>
      <c r="BD13" s="343"/>
      <c r="BE13" s="343"/>
      <c r="BF13" s="343"/>
      <c r="BG13" s="343"/>
      <c r="BH13" s="343"/>
      <c r="BI13" s="343"/>
      <c r="BJ13" s="343"/>
      <c r="BK13" s="343"/>
      <c r="BL13" s="343"/>
      <c r="BM13" s="343"/>
      <c r="BN13" s="343"/>
      <c r="BO13" s="343"/>
      <c r="BP13" s="343"/>
      <c r="BQ13" s="343"/>
      <c r="BR13" s="343"/>
      <c r="BS13" s="343"/>
      <c r="BT13" s="343"/>
      <c r="BU13" s="343"/>
      <c r="BV13" s="343"/>
      <c r="BW13" s="343"/>
      <c r="BX13" s="343"/>
      <c r="BY13" s="343"/>
      <c r="BZ13" s="343"/>
      <c r="CA13" s="343"/>
      <c r="CB13" s="343"/>
      <c r="CC13" s="343"/>
      <c r="CD13" s="343"/>
      <c r="CE13" s="343"/>
      <c r="CF13" s="343"/>
      <c r="CG13" s="343"/>
      <c r="CH13" s="343"/>
      <c r="CI13" s="343"/>
      <c r="CJ13" s="343"/>
      <c r="CK13" s="343"/>
      <c r="CL13" s="343"/>
      <c r="CM13" s="343"/>
      <c r="CN13" s="343"/>
    </row>
    <row r="14" spans="1:171" ht="30" customHeight="1" x14ac:dyDescent="0.45">
      <c r="B14" s="344" t="s">
        <v>49</v>
      </c>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4"/>
      <c r="BT14" s="344"/>
      <c r="BU14" s="344"/>
      <c r="BV14" s="344"/>
      <c r="BW14" s="344"/>
      <c r="BX14" s="344"/>
      <c r="BY14" s="344"/>
      <c r="BZ14" s="344"/>
      <c r="CA14" s="344"/>
      <c r="CB14" s="344"/>
      <c r="CC14" s="344"/>
      <c r="CD14" s="344"/>
      <c r="CE14" s="344"/>
      <c r="CF14" s="344"/>
      <c r="CG14" s="344"/>
      <c r="CH14" s="344"/>
      <c r="CI14" s="344"/>
      <c r="CJ14" s="344"/>
      <c r="CK14" s="344"/>
      <c r="CL14" s="344"/>
      <c r="CM14" s="344"/>
      <c r="CN14" s="344"/>
      <c r="CY14" s="1"/>
    </row>
    <row r="15" spans="1:171" ht="30" customHeight="1" x14ac:dyDescent="0.45">
      <c r="B15" s="361" t="s">
        <v>50</v>
      </c>
      <c r="C15" s="362"/>
      <c r="D15" s="362"/>
      <c r="E15" s="362"/>
      <c r="F15" s="362"/>
      <c r="G15" s="362"/>
      <c r="H15" s="362"/>
      <c r="I15" s="362"/>
      <c r="J15" s="362"/>
      <c r="K15" s="363"/>
      <c r="L15" s="320" t="s">
        <v>51</v>
      </c>
      <c r="M15" s="321"/>
      <c r="N15" s="321"/>
      <c r="O15" s="321"/>
      <c r="P15" s="321"/>
      <c r="Q15" s="322"/>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4"/>
      <c r="AY15" s="325" t="s">
        <v>52</v>
      </c>
      <c r="AZ15" s="326"/>
      <c r="BA15" s="326"/>
      <c r="BB15" s="326"/>
      <c r="BC15" s="326"/>
      <c r="BD15" s="326"/>
      <c r="BE15" s="326"/>
      <c r="BF15" s="326"/>
      <c r="BG15" s="326"/>
      <c r="BH15" s="326"/>
      <c r="BI15" s="327"/>
      <c r="BJ15" s="376"/>
      <c r="BK15" s="377"/>
      <c r="BL15" s="377"/>
      <c r="BM15" s="377"/>
      <c r="BN15" s="377"/>
      <c r="BO15" s="377"/>
      <c r="BP15" s="377"/>
      <c r="BQ15" s="377"/>
      <c r="BR15" s="377"/>
      <c r="BS15" s="377"/>
      <c r="BT15" s="377"/>
      <c r="BU15" s="377"/>
      <c r="BV15" s="377"/>
      <c r="BW15" s="377"/>
      <c r="BX15" s="377"/>
      <c r="BY15" s="377"/>
      <c r="BZ15" s="377"/>
      <c r="CA15" s="377"/>
      <c r="CB15" s="377"/>
      <c r="CC15" s="377"/>
      <c r="CD15" s="377"/>
      <c r="CE15" s="377"/>
      <c r="CF15" s="377"/>
      <c r="CG15" s="377"/>
      <c r="CH15" s="377"/>
      <c r="CI15" s="377"/>
      <c r="CJ15" s="377"/>
      <c r="CK15" s="377"/>
      <c r="CL15" s="377"/>
      <c r="CM15" s="377"/>
      <c r="CN15" s="378"/>
      <c r="CY15" s="1"/>
    </row>
    <row r="16" spans="1:171" ht="30" customHeight="1" x14ac:dyDescent="0.45">
      <c r="B16" s="364"/>
      <c r="C16" s="365"/>
      <c r="D16" s="365"/>
      <c r="E16" s="365"/>
      <c r="F16" s="365"/>
      <c r="G16" s="365"/>
      <c r="H16" s="365"/>
      <c r="I16" s="365"/>
      <c r="J16" s="365"/>
      <c r="K16" s="366"/>
      <c r="L16" s="382"/>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4"/>
      <c r="AY16" s="325" t="s">
        <v>53</v>
      </c>
      <c r="AZ16" s="326"/>
      <c r="BA16" s="326"/>
      <c r="BB16" s="326"/>
      <c r="BC16" s="326"/>
      <c r="BD16" s="326"/>
      <c r="BE16" s="326"/>
      <c r="BF16" s="326"/>
      <c r="BG16" s="326"/>
      <c r="BH16" s="326"/>
      <c r="BI16" s="327"/>
      <c r="BJ16" s="376"/>
      <c r="BK16" s="377"/>
      <c r="BL16" s="377"/>
      <c r="BM16" s="377"/>
      <c r="BN16" s="377"/>
      <c r="BO16" s="377"/>
      <c r="BP16" s="377"/>
      <c r="BQ16" s="377"/>
      <c r="BR16" s="377"/>
      <c r="BS16" s="377"/>
      <c r="BT16" s="377"/>
      <c r="BU16" s="377"/>
      <c r="BV16" s="377"/>
      <c r="BW16" s="377"/>
      <c r="BX16" s="377"/>
      <c r="BY16" s="377"/>
      <c r="BZ16" s="377"/>
      <c r="CA16" s="377"/>
      <c r="CB16" s="377"/>
      <c r="CC16" s="377"/>
      <c r="CD16" s="377"/>
      <c r="CE16" s="377"/>
      <c r="CF16" s="377"/>
      <c r="CG16" s="377"/>
      <c r="CH16" s="377"/>
      <c r="CI16" s="377"/>
      <c r="CJ16" s="377"/>
      <c r="CK16" s="377"/>
      <c r="CL16" s="377"/>
      <c r="CM16" s="377"/>
      <c r="CN16" s="378"/>
      <c r="CY16" s="1"/>
    </row>
    <row r="17" spans="2:103" ht="30" customHeight="1" x14ac:dyDescent="0.45">
      <c r="B17" s="367"/>
      <c r="C17" s="368"/>
      <c r="D17" s="368"/>
      <c r="E17" s="368"/>
      <c r="F17" s="368"/>
      <c r="G17" s="368"/>
      <c r="H17" s="368"/>
      <c r="I17" s="368"/>
      <c r="J17" s="368"/>
      <c r="K17" s="369"/>
      <c r="L17" s="385"/>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7"/>
      <c r="AY17" s="301" t="s">
        <v>54</v>
      </c>
      <c r="AZ17" s="302"/>
      <c r="BA17" s="302"/>
      <c r="BB17" s="302"/>
      <c r="BC17" s="302"/>
      <c r="BD17" s="302"/>
      <c r="BE17" s="302"/>
      <c r="BF17" s="302"/>
      <c r="BG17" s="302"/>
      <c r="BH17" s="302"/>
      <c r="BI17" s="306"/>
      <c r="BJ17" s="352"/>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4"/>
      <c r="CY17" s="1"/>
    </row>
    <row r="18" spans="2:103" ht="19.8" x14ac:dyDescent="0.45">
      <c r="B18" s="355" t="s">
        <v>55</v>
      </c>
      <c r="C18" s="356"/>
      <c r="D18" s="356"/>
      <c r="E18" s="356"/>
      <c r="F18" s="356"/>
      <c r="G18" s="356"/>
      <c r="H18" s="356"/>
      <c r="I18" s="356"/>
      <c r="J18" s="356"/>
      <c r="K18" s="356"/>
      <c r="L18" s="359" t="s">
        <v>56</v>
      </c>
      <c r="M18" s="360"/>
      <c r="N18" s="360"/>
      <c r="P18" s="388"/>
      <c r="Q18" s="388"/>
      <c r="R18" s="388"/>
      <c r="S18" s="388"/>
      <c r="T18" s="388"/>
      <c r="U18" s="388"/>
      <c r="V18" s="388"/>
      <c r="W18" s="388"/>
      <c r="X18" s="388"/>
      <c r="Y18" s="388"/>
      <c r="Z18" s="388"/>
      <c r="AA18" s="388"/>
      <c r="AB18" s="310"/>
      <c r="AC18" s="310"/>
      <c r="AD18" s="310"/>
      <c r="AE18" s="310"/>
      <c r="AF18" s="310"/>
      <c r="AG18" s="310"/>
      <c r="AH18" s="310"/>
      <c r="AI18" s="310"/>
      <c r="AJ18" s="310"/>
      <c r="AK18" s="310"/>
      <c r="AL18" s="310"/>
      <c r="AM18" s="310"/>
      <c r="AN18" s="310"/>
      <c r="AO18" s="310"/>
      <c r="AP18" s="310"/>
      <c r="AQ18" s="310"/>
      <c r="AR18" s="310"/>
      <c r="AS18" s="310"/>
      <c r="AT18" s="310"/>
      <c r="AU18" s="310"/>
      <c r="AV18" s="310"/>
      <c r="AW18" s="310"/>
      <c r="AX18" s="310"/>
      <c r="AY18" s="310"/>
      <c r="AZ18" s="310"/>
      <c r="BA18" s="310"/>
      <c r="BB18" s="310"/>
      <c r="BC18" s="310"/>
      <c r="BD18" s="310"/>
      <c r="BE18" s="310"/>
      <c r="BF18" s="310"/>
      <c r="BG18" s="310"/>
      <c r="BH18" s="310"/>
      <c r="BI18" s="310"/>
      <c r="BJ18" s="310"/>
      <c r="BK18" s="310"/>
      <c r="BL18" s="310"/>
      <c r="BM18" s="310"/>
      <c r="BN18" s="310"/>
      <c r="BO18" s="310"/>
      <c r="BP18" s="310"/>
      <c r="BQ18" s="310"/>
      <c r="BR18" s="310"/>
      <c r="BS18" s="310"/>
      <c r="BT18" s="310"/>
      <c r="BU18" s="310"/>
      <c r="BV18" s="310"/>
      <c r="BW18" s="310"/>
      <c r="BX18" s="310"/>
      <c r="BY18" s="310"/>
      <c r="BZ18" s="310"/>
      <c r="CA18" s="310"/>
      <c r="CB18" s="310"/>
      <c r="CC18" s="310"/>
      <c r="CD18" s="310"/>
      <c r="CE18" s="310"/>
      <c r="CF18" s="310"/>
      <c r="CG18" s="310"/>
      <c r="CH18" s="310"/>
      <c r="CI18" s="310"/>
      <c r="CJ18" s="310"/>
      <c r="CK18" s="310"/>
      <c r="CL18" s="310"/>
      <c r="CM18" s="310"/>
      <c r="CN18" s="311"/>
      <c r="CY18" s="1"/>
    </row>
    <row r="19" spans="2:103" ht="21.75" customHeight="1" x14ac:dyDescent="0.45">
      <c r="B19" s="355"/>
      <c r="C19" s="356"/>
      <c r="D19" s="356"/>
      <c r="E19" s="356"/>
      <c r="F19" s="356"/>
      <c r="G19" s="356"/>
      <c r="H19" s="356"/>
      <c r="I19" s="356"/>
      <c r="J19" s="356"/>
      <c r="K19" s="356"/>
      <c r="L19" s="312"/>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13"/>
      <c r="BO19" s="313"/>
      <c r="BP19" s="313"/>
      <c r="BQ19" s="313"/>
      <c r="BR19" s="313"/>
      <c r="BS19" s="313"/>
      <c r="BT19" s="313"/>
      <c r="BU19" s="313"/>
      <c r="BV19" s="313"/>
      <c r="BW19" s="313"/>
      <c r="BX19" s="313"/>
      <c r="BY19" s="313"/>
      <c r="BZ19" s="313"/>
      <c r="CA19" s="313"/>
      <c r="CB19" s="313"/>
      <c r="CC19" s="313"/>
      <c r="CD19" s="313"/>
      <c r="CE19" s="313"/>
      <c r="CF19" s="313"/>
      <c r="CG19" s="313"/>
      <c r="CH19" s="313"/>
      <c r="CI19" s="313"/>
      <c r="CJ19" s="313"/>
      <c r="CK19" s="313"/>
      <c r="CL19" s="313"/>
      <c r="CM19" s="313"/>
      <c r="CN19" s="314"/>
      <c r="CY19" s="1"/>
    </row>
    <row r="20" spans="2:103" ht="21.9" customHeight="1" x14ac:dyDescent="0.45">
      <c r="B20" s="357"/>
      <c r="C20" s="358"/>
      <c r="D20" s="358"/>
      <c r="E20" s="358"/>
      <c r="F20" s="358"/>
      <c r="G20" s="358"/>
      <c r="H20" s="358"/>
      <c r="I20" s="358"/>
      <c r="J20" s="358"/>
      <c r="K20" s="358"/>
      <c r="L20" s="315"/>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6"/>
      <c r="AP20" s="316"/>
      <c r="AQ20" s="316"/>
      <c r="AR20" s="316"/>
      <c r="AS20" s="316"/>
      <c r="AT20" s="316"/>
      <c r="AU20" s="316"/>
      <c r="AV20" s="316"/>
      <c r="AW20" s="316"/>
      <c r="AX20" s="316"/>
      <c r="AY20" s="316"/>
      <c r="AZ20" s="316"/>
      <c r="BA20" s="316"/>
      <c r="BB20" s="316"/>
      <c r="BC20" s="316"/>
      <c r="BD20" s="316"/>
      <c r="BE20" s="316"/>
      <c r="BF20" s="316"/>
      <c r="BG20" s="316"/>
      <c r="BH20" s="316"/>
      <c r="BI20" s="316"/>
      <c r="BJ20" s="316"/>
      <c r="BK20" s="316"/>
      <c r="BL20" s="316"/>
      <c r="BM20" s="316"/>
      <c r="BN20" s="316"/>
      <c r="BO20" s="316"/>
      <c r="BP20" s="316"/>
      <c r="BQ20" s="316"/>
      <c r="BR20" s="316"/>
      <c r="BS20" s="316"/>
      <c r="BT20" s="316"/>
      <c r="BU20" s="316"/>
      <c r="BV20" s="316"/>
      <c r="BW20" s="316"/>
      <c r="BX20" s="316"/>
      <c r="BY20" s="316"/>
      <c r="BZ20" s="316"/>
      <c r="CA20" s="316"/>
      <c r="CB20" s="316"/>
      <c r="CC20" s="316"/>
      <c r="CD20" s="316"/>
      <c r="CE20" s="316"/>
      <c r="CF20" s="316"/>
      <c r="CG20" s="316"/>
      <c r="CH20" s="316"/>
      <c r="CI20" s="316"/>
      <c r="CJ20" s="316"/>
      <c r="CK20" s="316"/>
      <c r="CL20" s="316"/>
      <c r="CM20" s="316"/>
      <c r="CN20" s="317"/>
      <c r="CY20" s="1"/>
    </row>
    <row r="21" spans="2:103" ht="9.75" hidden="1" customHeight="1" x14ac:dyDescent="0.45">
      <c r="B21" s="33"/>
      <c r="C21" s="33"/>
      <c r="D21" s="33"/>
      <c r="E21" s="8"/>
      <c r="F21" s="8"/>
      <c r="U21" s="33"/>
      <c r="V21" s="33"/>
      <c r="W21" s="33"/>
      <c r="X21" s="34"/>
      <c r="Y21" s="35"/>
      <c r="Z21" s="35"/>
      <c r="AA21" s="35"/>
      <c r="AB21" s="35"/>
      <c r="AC21" s="35"/>
      <c r="AD21" s="35"/>
      <c r="AE21" s="35"/>
      <c r="AF21" s="35"/>
      <c r="AG21" s="35"/>
      <c r="AH21" s="35"/>
      <c r="AI21" s="35"/>
      <c r="AJ21" s="35"/>
      <c r="AK21" s="35"/>
      <c r="AL21" s="35"/>
      <c r="AM21" s="35"/>
      <c r="AN21" s="35"/>
      <c r="AO21" s="35"/>
      <c r="AP21" s="35"/>
      <c r="AQ21" s="35"/>
      <c r="AR21" s="10"/>
      <c r="AS21" s="10"/>
      <c r="AU21" s="36"/>
      <c r="AV21" s="36"/>
      <c r="AW21" s="36"/>
      <c r="AX21" s="36"/>
      <c r="AY21" s="36"/>
      <c r="AZ21" s="36"/>
      <c r="BA21" s="36"/>
      <c r="BB21" s="36"/>
      <c r="BC21" s="36"/>
      <c r="BD21" s="36"/>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12"/>
      <c r="CN21" s="12"/>
      <c r="CY21" s="1"/>
    </row>
    <row r="22" spans="2:103" ht="30" customHeight="1" x14ac:dyDescent="0.45">
      <c r="B22" s="389" t="s">
        <v>57</v>
      </c>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89"/>
      <c r="AT22" s="389"/>
      <c r="AU22" s="389"/>
      <c r="AV22" s="389"/>
      <c r="AW22" s="389"/>
      <c r="AX22" s="389"/>
      <c r="AY22" s="390"/>
      <c r="AZ22" s="390"/>
      <c r="BA22" s="390"/>
      <c r="BB22" s="390"/>
      <c r="BC22" s="390"/>
      <c r="BD22" s="390"/>
      <c r="BE22" s="390"/>
      <c r="BF22" s="390"/>
      <c r="BG22" s="390"/>
      <c r="BH22" s="390"/>
      <c r="BI22" s="390"/>
      <c r="BJ22" s="390"/>
      <c r="BK22" s="390"/>
      <c r="BL22" s="390"/>
      <c r="BM22" s="390"/>
      <c r="BN22" s="390"/>
      <c r="BO22" s="390"/>
      <c r="BP22" s="390"/>
      <c r="BQ22" s="390"/>
      <c r="BR22" s="390"/>
      <c r="BS22" s="390"/>
      <c r="BT22" s="390"/>
      <c r="BU22" s="390"/>
      <c r="BV22" s="390"/>
      <c r="BW22" s="390"/>
      <c r="BX22" s="390"/>
      <c r="BY22" s="390"/>
      <c r="BZ22" s="390"/>
      <c r="CA22" s="390"/>
      <c r="CB22" s="390"/>
      <c r="CC22" s="390"/>
      <c r="CD22" s="390"/>
      <c r="CE22" s="390"/>
      <c r="CF22" s="390"/>
      <c r="CG22" s="390"/>
      <c r="CH22" s="390"/>
      <c r="CI22" s="390"/>
      <c r="CJ22" s="390"/>
      <c r="CK22" s="390"/>
      <c r="CL22" s="390"/>
      <c r="CM22" s="390"/>
      <c r="CN22" s="390"/>
      <c r="CY22" s="1"/>
    </row>
    <row r="23" spans="2:103" ht="41.25" customHeight="1" x14ac:dyDescent="0.45">
      <c r="B23" s="301" t="s">
        <v>244</v>
      </c>
      <c r="C23" s="302"/>
      <c r="D23" s="302"/>
      <c r="E23" s="302"/>
      <c r="F23" s="302"/>
      <c r="G23" s="302"/>
      <c r="H23" s="302"/>
      <c r="I23" s="302"/>
      <c r="J23" s="302"/>
      <c r="K23" s="302"/>
      <c r="L23" s="347"/>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c r="AT23" s="348"/>
      <c r="AU23" s="348"/>
      <c r="AV23" s="348"/>
      <c r="AW23" s="348"/>
      <c r="AX23" s="349"/>
      <c r="AY23" s="350" t="s">
        <v>265</v>
      </c>
      <c r="AZ23" s="351"/>
      <c r="BA23" s="351"/>
      <c r="BB23" s="351"/>
      <c r="BC23" s="351"/>
      <c r="BD23" s="351"/>
      <c r="BE23" s="351"/>
      <c r="BF23" s="351"/>
      <c r="BG23" s="351"/>
      <c r="BH23" s="351"/>
      <c r="BI23" s="351"/>
      <c r="BJ23" s="351"/>
      <c r="BK23" s="351"/>
      <c r="BL23" s="351"/>
      <c r="BM23" s="351"/>
      <c r="BN23" s="351"/>
      <c r="BO23" s="351"/>
      <c r="BP23" s="351"/>
      <c r="BQ23" s="351"/>
      <c r="BR23" s="351"/>
      <c r="BS23" s="351"/>
      <c r="BT23" s="351"/>
      <c r="BU23" s="351"/>
      <c r="BV23" s="351"/>
      <c r="BW23" s="351"/>
      <c r="BX23" s="351"/>
      <c r="BY23" s="351"/>
      <c r="BZ23" s="351"/>
      <c r="CA23" s="351"/>
      <c r="CB23" s="351"/>
      <c r="CC23" s="351"/>
      <c r="CD23" s="351"/>
      <c r="CE23" s="351"/>
      <c r="CF23" s="351"/>
      <c r="CG23" s="351"/>
      <c r="CH23" s="351"/>
      <c r="CI23" s="351"/>
      <c r="CJ23" s="351"/>
      <c r="CK23" s="351"/>
      <c r="CL23" s="351"/>
      <c r="CM23" s="351"/>
      <c r="CN23" s="351"/>
      <c r="CY23" s="1"/>
    </row>
    <row r="24" spans="2:103" ht="30" customHeight="1" x14ac:dyDescent="0.45">
      <c r="B24" s="370" t="s">
        <v>58</v>
      </c>
      <c r="C24" s="371"/>
      <c r="D24" s="371"/>
      <c r="E24" s="371"/>
      <c r="F24" s="371"/>
      <c r="G24" s="371"/>
      <c r="H24" s="371"/>
      <c r="I24" s="371"/>
      <c r="J24" s="371"/>
      <c r="K24" s="371"/>
      <c r="L24" s="379"/>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381"/>
      <c r="AY24" s="301" t="s">
        <v>59</v>
      </c>
      <c r="AZ24" s="302"/>
      <c r="BA24" s="302"/>
      <c r="BB24" s="302"/>
      <c r="BC24" s="302"/>
      <c r="BD24" s="302"/>
      <c r="BE24" s="302"/>
      <c r="BF24" s="302"/>
      <c r="BG24" s="302"/>
      <c r="BH24" s="302"/>
      <c r="BI24" s="306"/>
      <c r="BJ24" s="352"/>
      <c r="BK24" s="353"/>
      <c r="BL24" s="353"/>
      <c r="BM24" s="353"/>
      <c r="BN24" s="353"/>
      <c r="BO24" s="353"/>
      <c r="BP24" s="353"/>
      <c r="BQ24" s="353"/>
      <c r="BR24" s="353"/>
      <c r="BS24" s="353"/>
      <c r="BT24" s="353"/>
      <c r="BU24" s="353"/>
      <c r="BV24" s="353"/>
      <c r="BW24" s="353"/>
      <c r="BX24" s="353"/>
      <c r="BY24" s="353"/>
      <c r="BZ24" s="353"/>
      <c r="CA24" s="353"/>
      <c r="CB24" s="353"/>
      <c r="CC24" s="353"/>
      <c r="CD24" s="353"/>
      <c r="CE24" s="353"/>
      <c r="CF24" s="353"/>
      <c r="CG24" s="353"/>
      <c r="CH24" s="353"/>
      <c r="CI24" s="353"/>
      <c r="CJ24" s="353"/>
      <c r="CK24" s="353"/>
      <c r="CL24" s="353"/>
      <c r="CM24" s="353"/>
      <c r="CN24" s="354"/>
      <c r="CY24" s="1"/>
    </row>
    <row r="25" spans="2:103" ht="30" customHeight="1" x14ac:dyDescent="0.45">
      <c r="B25" s="372"/>
      <c r="C25" s="373"/>
      <c r="D25" s="373"/>
      <c r="E25" s="373"/>
      <c r="F25" s="373"/>
      <c r="G25" s="373"/>
      <c r="H25" s="373"/>
      <c r="I25" s="373"/>
      <c r="J25" s="373"/>
      <c r="K25" s="373"/>
      <c r="L25" s="303"/>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304"/>
      <c r="AV25" s="304"/>
      <c r="AW25" s="304"/>
      <c r="AX25" s="305"/>
      <c r="AY25" s="301" t="s">
        <v>60</v>
      </c>
      <c r="AZ25" s="302"/>
      <c r="BA25" s="302"/>
      <c r="BB25" s="302"/>
      <c r="BC25" s="302"/>
      <c r="BD25" s="302"/>
      <c r="BE25" s="302"/>
      <c r="BF25" s="302"/>
      <c r="BG25" s="302"/>
      <c r="BH25" s="302"/>
      <c r="BI25" s="306"/>
      <c r="BJ25" s="352"/>
      <c r="BK25" s="353"/>
      <c r="BL25" s="353"/>
      <c r="BM25" s="353"/>
      <c r="BN25" s="353"/>
      <c r="BO25" s="353"/>
      <c r="BP25" s="353"/>
      <c r="BQ25" s="353"/>
      <c r="BR25" s="353"/>
      <c r="BS25" s="353"/>
      <c r="BT25" s="353"/>
      <c r="BU25" s="353"/>
      <c r="BV25" s="353"/>
      <c r="BW25" s="353"/>
      <c r="BX25" s="353"/>
      <c r="BY25" s="353"/>
      <c r="BZ25" s="353"/>
      <c r="CA25" s="353"/>
      <c r="CB25" s="353"/>
      <c r="CC25" s="353"/>
      <c r="CD25" s="353"/>
      <c r="CE25" s="353"/>
      <c r="CF25" s="353"/>
      <c r="CG25" s="353"/>
      <c r="CH25" s="353"/>
      <c r="CI25" s="353"/>
      <c r="CJ25" s="353"/>
      <c r="CK25" s="353"/>
      <c r="CL25" s="353"/>
      <c r="CM25" s="353"/>
      <c r="CN25" s="354"/>
      <c r="CY25" s="1"/>
    </row>
    <row r="26" spans="2:103" ht="19.8" x14ac:dyDescent="0.45">
      <c r="B26" s="355" t="s">
        <v>55</v>
      </c>
      <c r="C26" s="356"/>
      <c r="D26" s="356"/>
      <c r="E26" s="356"/>
      <c r="F26" s="356"/>
      <c r="G26" s="356"/>
      <c r="H26" s="356"/>
      <c r="I26" s="356"/>
      <c r="J26" s="356"/>
      <c r="K26" s="356"/>
      <c r="L26" s="359" t="s">
        <v>56</v>
      </c>
      <c r="M26" s="360"/>
      <c r="N26" s="360"/>
      <c r="P26" s="388"/>
      <c r="Q26" s="388"/>
      <c r="R26" s="388"/>
      <c r="S26" s="388"/>
      <c r="T26" s="388"/>
      <c r="U26" s="388"/>
      <c r="V26" s="388"/>
      <c r="W26" s="388"/>
      <c r="X26" s="388"/>
      <c r="Y26" s="388"/>
      <c r="Z26" s="388"/>
      <c r="AA26" s="388"/>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c r="BB26" s="310"/>
      <c r="BC26" s="310"/>
      <c r="BD26" s="310"/>
      <c r="BE26" s="310"/>
      <c r="BF26" s="310"/>
      <c r="BG26" s="310"/>
      <c r="BH26" s="310"/>
      <c r="BI26" s="310"/>
      <c r="BJ26" s="310"/>
      <c r="BK26" s="310"/>
      <c r="BL26" s="310"/>
      <c r="BM26" s="310"/>
      <c r="BN26" s="310"/>
      <c r="BO26" s="310"/>
      <c r="BP26" s="310"/>
      <c r="BQ26" s="310"/>
      <c r="BR26" s="310"/>
      <c r="BS26" s="310"/>
      <c r="BT26" s="310"/>
      <c r="BU26" s="310"/>
      <c r="BV26" s="310"/>
      <c r="BW26" s="310"/>
      <c r="BX26" s="310"/>
      <c r="BY26" s="310"/>
      <c r="BZ26" s="310"/>
      <c r="CA26" s="310"/>
      <c r="CB26" s="310"/>
      <c r="CC26" s="310"/>
      <c r="CD26" s="310"/>
      <c r="CE26" s="310"/>
      <c r="CF26" s="310"/>
      <c r="CG26" s="310"/>
      <c r="CH26" s="310"/>
      <c r="CI26" s="310"/>
      <c r="CJ26" s="310"/>
      <c r="CK26" s="310"/>
      <c r="CL26" s="310"/>
      <c r="CM26" s="310"/>
      <c r="CN26" s="311"/>
      <c r="CY26" s="1"/>
    </row>
    <row r="27" spans="2:103" ht="21.9" customHeight="1" x14ac:dyDescent="0.45">
      <c r="B27" s="355"/>
      <c r="C27" s="356"/>
      <c r="D27" s="356"/>
      <c r="E27" s="356"/>
      <c r="F27" s="356"/>
      <c r="G27" s="356"/>
      <c r="H27" s="356"/>
      <c r="I27" s="356"/>
      <c r="J27" s="356"/>
      <c r="K27" s="356"/>
      <c r="L27" s="312"/>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313"/>
      <c r="AP27" s="313"/>
      <c r="AQ27" s="313"/>
      <c r="AR27" s="313"/>
      <c r="AS27" s="313"/>
      <c r="AT27" s="313"/>
      <c r="AU27" s="313"/>
      <c r="AV27" s="313"/>
      <c r="AW27" s="313"/>
      <c r="AX27" s="313"/>
      <c r="AY27" s="313"/>
      <c r="AZ27" s="313"/>
      <c r="BA27" s="313"/>
      <c r="BB27" s="313"/>
      <c r="BC27" s="313"/>
      <c r="BD27" s="313"/>
      <c r="BE27" s="313"/>
      <c r="BF27" s="313"/>
      <c r="BG27" s="313"/>
      <c r="BH27" s="313"/>
      <c r="BI27" s="313"/>
      <c r="BJ27" s="313"/>
      <c r="BK27" s="313"/>
      <c r="BL27" s="313"/>
      <c r="BM27" s="313"/>
      <c r="BN27" s="313"/>
      <c r="BO27" s="313"/>
      <c r="BP27" s="313"/>
      <c r="BQ27" s="313"/>
      <c r="BR27" s="313"/>
      <c r="BS27" s="313"/>
      <c r="BT27" s="313"/>
      <c r="BU27" s="313"/>
      <c r="BV27" s="313"/>
      <c r="BW27" s="313"/>
      <c r="BX27" s="313"/>
      <c r="BY27" s="313"/>
      <c r="BZ27" s="313"/>
      <c r="CA27" s="313"/>
      <c r="CB27" s="313"/>
      <c r="CC27" s="313"/>
      <c r="CD27" s="313"/>
      <c r="CE27" s="313"/>
      <c r="CF27" s="313"/>
      <c r="CG27" s="313"/>
      <c r="CH27" s="313"/>
      <c r="CI27" s="313"/>
      <c r="CJ27" s="313"/>
      <c r="CK27" s="313"/>
      <c r="CL27" s="313"/>
      <c r="CM27" s="313"/>
      <c r="CN27" s="314"/>
      <c r="CY27" s="1"/>
    </row>
    <row r="28" spans="2:103" ht="21.9" customHeight="1" x14ac:dyDescent="0.45">
      <c r="B28" s="357"/>
      <c r="C28" s="358"/>
      <c r="D28" s="358"/>
      <c r="E28" s="358"/>
      <c r="F28" s="358"/>
      <c r="G28" s="358"/>
      <c r="H28" s="358"/>
      <c r="I28" s="358"/>
      <c r="J28" s="358"/>
      <c r="K28" s="358"/>
      <c r="L28" s="315"/>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6"/>
      <c r="BL28" s="316"/>
      <c r="BM28" s="316"/>
      <c r="BN28" s="316"/>
      <c r="BO28" s="316"/>
      <c r="BP28" s="316"/>
      <c r="BQ28" s="316"/>
      <c r="BR28" s="316"/>
      <c r="BS28" s="316"/>
      <c r="BT28" s="316"/>
      <c r="BU28" s="316"/>
      <c r="BV28" s="316"/>
      <c r="BW28" s="316"/>
      <c r="BX28" s="316"/>
      <c r="BY28" s="316"/>
      <c r="BZ28" s="316"/>
      <c r="CA28" s="316"/>
      <c r="CB28" s="316"/>
      <c r="CC28" s="316"/>
      <c r="CD28" s="316"/>
      <c r="CE28" s="316"/>
      <c r="CF28" s="316"/>
      <c r="CG28" s="316"/>
      <c r="CH28" s="316"/>
      <c r="CI28" s="316"/>
      <c r="CJ28" s="316"/>
      <c r="CK28" s="316"/>
      <c r="CL28" s="316"/>
      <c r="CM28" s="316"/>
      <c r="CN28" s="317"/>
      <c r="CY28" s="1"/>
    </row>
    <row r="29" spans="2:103" ht="30" customHeight="1" x14ac:dyDescent="0.45">
      <c r="B29" s="301" t="s">
        <v>61</v>
      </c>
      <c r="C29" s="302"/>
      <c r="D29" s="302"/>
      <c r="E29" s="302"/>
      <c r="F29" s="302"/>
      <c r="G29" s="302"/>
      <c r="H29" s="302"/>
      <c r="I29" s="302"/>
      <c r="J29" s="302"/>
      <c r="K29" s="302"/>
      <c r="L29" s="303"/>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5"/>
      <c r="AY29" s="301" t="s">
        <v>62</v>
      </c>
      <c r="AZ29" s="302"/>
      <c r="BA29" s="302"/>
      <c r="BB29" s="302"/>
      <c r="BC29" s="302"/>
      <c r="BD29" s="302"/>
      <c r="BE29" s="302"/>
      <c r="BF29" s="302"/>
      <c r="BG29" s="302"/>
      <c r="BH29" s="302"/>
      <c r="BI29" s="306"/>
      <c r="BJ29" s="347"/>
      <c r="BK29" s="348"/>
      <c r="BL29" s="348"/>
      <c r="BM29" s="348"/>
      <c r="BN29" s="348"/>
      <c r="BO29" s="348"/>
      <c r="BP29" s="348"/>
      <c r="BQ29" s="348"/>
      <c r="BR29" s="348"/>
      <c r="BS29" s="348"/>
      <c r="BT29" s="348"/>
      <c r="BU29" s="348"/>
      <c r="BV29" s="348"/>
      <c r="BW29" s="348"/>
      <c r="BX29" s="348"/>
      <c r="BY29" s="348"/>
      <c r="BZ29" s="348"/>
      <c r="CA29" s="348"/>
      <c r="CB29" s="348"/>
      <c r="CC29" s="348"/>
      <c r="CD29" s="348"/>
      <c r="CE29" s="348"/>
      <c r="CF29" s="348"/>
      <c r="CG29" s="348"/>
      <c r="CH29" s="348"/>
      <c r="CI29" s="348"/>
      <c r="CJ29" s="348"/>
      <c r="CK29" s="348"/>
      <c r="CL29" s="348"/>
      <c r="CM29" s="348"/>
      <c r="CN29" s="349"/>
      <c r="CY29" s="1"/>
    </row>
    <row r="30" spans="2:103" ht="30" customHeight="1" x14ac:dyDescent="0.45">
      <c r="B30" s="301" t="s">
        <v>63</v>
      </c>
      <c r="C30" s="302"/>
      <c r="D30" s="302"/>
      <c r="E30" s="302"/>
      <c r="F30" s="302"/>
      <c r="G30" s="302"/>
      <c r="H30" s="302"/>
      <c r="I30" s="302"/>
      <c r="J30" s="302"/>
      <c r="K30" s="302"/>
      <c r="L30" s="303"/>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5"/>
      <c r="AY30" s="301" t="s">
        <v>54</v>
      </c>
      <c r="AZ30" s="302"/>
      <c r="BA30" s="302"/>
      <c r="BB30" s="302"/>
      <c r="BC30" s="302"/>
      <c r="BD30" s="302"/>
      <c r="BE30" s="302"/>
      <c r="BF30" s="302"/>
      <c r="BG30" s="302"/>
      <c r="BH30" s="302"/>
      <c r="BI30" s="306"/>
      <c r="BJ30" s="307"/>
      <c r="BK30" s="308"/>
      <c r="BL30" s="308"/>
      <c r="BM30" s="308"/>
      <c r="BN30" s="308"/>
      <c r="BO30" s="308"/>
      <c r="BP30" s="308"/>
      <c r="BQ30" s="308"/>
      <c r="BR30" s="308"/>
      <c r="BS30" s="308"/>
      <c r="BT30" s="308"/>
      <c r="BU30" s="308"/>
      <c r="BV30" s="308"/>
      <c r="BW30" s="308"/>
      <c r="BX30" s="308"/>
      <c r="BY30" s="308"/>
      <c r="BZ30" s="308"/>
      <c r="CA30" s="308"/>
      <c r="CB30" s="308"/>
      <c r="CC30" s="308"/>
      <c r="CD30" s="308"/>
      <c r="CE30" s="308"/>
      <c r="CF30" s="308"/>
      <c r="CG30" s="308"/>
      <c r="CH30" s="308"/>
      <c r="CI30" s="308"/>
      <c r="CJ30" s="308"/>
      <c r="CK30" s="308"/>
      <c r="CL30" s="308"/>
      <c r="CM30" s="308"/>
      <c r="CN30" s="309"/>
      <c r="CY30" s="1"/>
    </row>
    <row r="31" spans="2:103" ht="9.75" hidden="1" customHeight="1" x14ac:dyDescent="0.45">
      <c r="E31" s="8"/>
      <c r="F31" s="8"/>
      <c r="G31" s="8"/>
      <c r="H31" s="8"/>
      <c r="I31" s="8"/>
      <c r="Y31" s="35"/>
      <c r="Z31" s="35"/>
      <c r="AA31" s="35"/>
      <c r="AB31" s="35"/>
      <c r="AC31" s="35"/>
      <c r="AN31" s="35"/>
      <c r="AO31" s="35"/>
      <c r="AP31" s="35"/>
      <c r="AQ31" s="35"/>
      <c r="AR31" s="10"/>
      <c r="AS31" s="10"/>
      <c r="CY31" s="1"/>
    </row>
    <row r="32" spans="2:103" ht="30" customHeight="1" x14ac:dyDescent="0.45">
      <c r="B32" s="391" t="s">
        <v>291</v>
      </c>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1"/>
      <c r="AP32" s="391"/>
      <c r="AQ32" s="391"/>
      <c r="AR32" s="391"/>
      <c r="AS32" s="391"/>
      <c r="AT32" s="391"/>
      <c r="AU32" s="391"/>
      <c r="AV32" s="391"/>
      <c r="AW32" s="391"/>
      <c r="AX32" s="391"/>
      <c r="AY32" s="391"/>
      <c r="AZ32" s="391"/>
      <c r="BA32" s="391"/>
      <c r="BB32" s="391"/>
      <c r="BC32" s="391"/>
      <c r="BD32" s="391"/>
      <c r="BE32" s="391"/>
      <c r="BF32" s="391"/>
      <c r="BG32" s="391"/>
      <c r="BH32" s="391"/>
      <c r="BI32" s="391"/>
      <c r="BJ32" s="391"/>
      <c r="BK32" s="391"/>
      <c r="BL32" s="391"/>
      <c r="BM32" s="391"/>
      <c r="BN32" s="391"/>
      <c r="BO32" s="391"/>
      <c r="BP32" s="391"/>
      <c r="BQ32" s="391"/>
      <c r="BR32" s="391"/>
      <c r="BS32" s="391"/>
      <c r="BT32" s="391"/>
      <c r="BU32" s="391"/>
      <c r="BV32" s="391"/>
      <c r="BW32" s="391"/>
      <c r="BX32" s="391"/>
      <c r="BY32" s="391"/>
      <c r="BZ32" s="391"/>
      <c r="CA32" s="391"/>
      <c r="CB32" s="391"/>
      <c r="CC32" s="391"/>
      <c r="CD32" s="391"/>
      <c r="CE32" s="391"/>
      <c r="CF32" s="391"/>
      <c r="CG32" s="391"/>
      <c r="CH32" s="391"/>
      <c r="CI32" s="391"/>
      <c r="CJ32" s="391"/>
      <c r="CK32" s="391"/>
      <c r="CL32" s="391"/>
      <c r="CM32" s="391"/>
      <c r="CN32" s="391"/>
      <c r="CY32" s="1"/>
    </row>
    <row r="33" spans="2:103" ht="24.75" customHeight="1" x14ac:dyDescent="0.45">
      <c r="B33" s="402" t="s">
        <v>292</v>
      </c>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c r="AV33" s="402"/>
      <c r="AW33" s="402"/>
      <c r="AX33" s="402"/>
      <c r="AY33" s="402"/>
      <c r="AZ33" s="402"/>
      <c r="BA33" s="402"/>
      <c r="BB33" s="402"/>
      <c r="BC33" s="402"/>
      <c r="BD33" s="402"/>
      <c r="BE33" s="402"/>
      <c r="BF33" s="402"/>
      <c r="BG33" s="402"/>
      <c r="BH33" s="402"/>
      <c r="BI33" s="402"/>
      <c r="BJ33" s="402"/>
      <c r="BK33" s="402"/>
      <c r="BL33" s="402"/>
      <c r="BM33" s="402"/>
      <c r="BN33" s="402"/>
      <c r="BO33" s="402"/>
      <c r="BP33" s="402"/>
      <c r="BQ33" s="402"/>
      <c r="BR33" s="402"/>
      <c r="BS33" s="402"/>
      <c r="BT33" s="402"/>
      <c r="BU33" s="402"/>
      <c r="BV33" s="402"/>
      <c r="BW33" s="402"/>
      <c r="BX33" s="402"/>
      <c r="BY33" s="402"/>
      <c r="BZ33" s="402"/>
      <c r="CA33" s="402"/>
      <c r="CB33" s="402"/>
      <c r="CC33" s="402"/>
      <c r="CD33" s="402"/>
      <c r="CE33" s="402"/>
      <c r="CF33" s="402"/>
      <c r="CG33" s="402"/>
      <c r="CH33" s="402"/>
      <c r="CI33" s="402"/>
      <c r="CJ33" s="402"/>
      <c r="CK33" s="402"/>
      <c r="CL33" s="402"/>
      <c r="CM33" s="402"/>
      <c r="CN33" s="402"/>
      <c r="CY33" s="1"/>
    </row>
    <row r="34" spans="2:103" ht="43.5" customHeight="1" x14ac:dyDescent="0.45">
      <c r="B34" s="392" t="s">
        <v>269</v>
      </c>
      <c r="C34" s="393"/>
      <c r="D34" s="393"/>
      <c r="E34" s="393"/>
      <c r="F34" s="393"/>
      <c r="G34" s="393"/>
      <c r="H34" s="393"/>
      <c r="I34" s="393"/>
      <c r="J34" s="393"/>
      <c r="K34" s="393"/>
      <c r="L34" s="395" t="s">
        <v>270</v>
      </c>
      <c r="M34" s="396"/>
      <c r="N34" s="396"/>
      <c r="O34" s="400" t="s">
        <v>271</v>
      </c>
      <c r="P34" s="401"/>
      <c r="Q34" s="401"/>
      <c r="R34" s="401"/>
      <c r="S34" s="401"/>
      <c r="T34" s="401"/>
      <c r="U34" s="401"/>
      <c r="V34" s="401"/>
      <c r="W34" s="401"/>
      <c r="X34" s="401"/>
      <c r="Y34" s="401"/>
      <c r="Z34" s="401"/>
      <c r="AA34" s="401"/>
      <c r="AB34" s="401"/>
      <c r="AC34" s="401"/>
      <c r="AD34" s="401"/>
      <c r="AE34" s="401"/>
      <c r="AF34" s="401"/>
      <c r="AG34" s="401"/>
      <c r="AH34" s="401"/>
      <c r="AI34" s="397" t="s">
        <v>270</v>
      </c>
      <c r="AJ34" s="397"/>
      <c r="AK34" s="395"/>
      <c r="AL34" s="398" t="s">
        <v>272</v>
      </c>
      <c r="AM34" s="399"/>
      <c r="AN34" s="399"/>
      <c r="AO34" s="399"/>
      <c r="AP34" s="399"/>
      <c r="AQ34" s="399"/>
      <c r="AR34" s="399"/>
      <c r="AS34" s="399"/>
      <c r="AT34" s="399"/>
      <c r="AU34" s="399"/>
      <c r="AV34" s="399"/>
      <c r="AW34" s="399"/>
      <c r="AX34" s="399"/>
      <c r="AY34" s="399"/>
      <c r="AZ34" s="399"/>
      <c r="BA34" s="399"/>
      <c r="BB34" s="399"/>
      <c r="BC34" s="399"/>
      <c r="BD34" s="399"/>
      <c r="BE34" s="397" t="s">
        <v>270</v>
      </c>
      <c r="BF34" s="397"/>
      <c r="BG34" s="395"/>
      <c r="BH34" s="398" t="s">
        <v>273</v>
      </c>
      <c r="BI34" s="399"/>
      <c r="BJ34" s="399"/>
      <c r="BK34" s="399"/>
      <c r="BL34" s="399"/>
      <c r="BM34" s="399"/>
      <c r="BN34" s="399"/>
      <c r="BO34" s="399"/>
      <c r="BP34" s="399"/>
      <c r="BQ34" s="394" t="s">
        <v>279</v>
      </c>
      <c r="BR34" s="394"/>
      <c r="BS34" s="394"/>
      <c r="BT34" s="394"/>
      <c r="BU34" s="394"/>
      <c r="BV34" s="394"/>
      <c r="BW34" s="394"/>
      <c r="BX34" s="394"/>
      <c r="BY34" s="394"/>
      <c r="BZ34" s="394"/>
      <c r="CA34" s="394"/>
      <c r="CB34" s="394"/>
      <c r="CC34" s="394"/>
      <c r="CD34" s="394"/>
      <c r="CE34" s="394"/>
      <c r="CF34" s="394"/>
      <c r="CG34" s="394"/>
      <c r="CH34" s="394"/>
      <c r="CI34" s="394"/>
      <c r="CJ34" s="394"/>
      <c r="CK34" s="394"/>
      <c r="CL34" s="394"/>
      <c r="CM34" s="394"/>
      <c r="CN34" s="394"/>
      <c r="CY34" s="1"/>
    </row>
    <row r="35" spans="2:103" ht="41.25" customHeight="1" x14ac:dyDescent="0.45">
      <c r="B35" s="372" t="s">
        <v>244</v>
      </c>
      <c r="C35" s="373"/>
      <c r="D35" s="373"/>
      <c r="E35" s="373"/>
      <c r="F35" s="373"/>
      <c r="G35" s="373"/>
      <c r="H35" s="373"/>
      <c r="I35" s="373"/>
      <c r="J35" s="373"/>
      <c r="K35" s="373"/>
      <c r="L35" s="411"/>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3"/>
      <c r="AY35" s="414" t="s">
        <v>266</v>
      </c>
      <c r="AZ35" s="415"/>
      <c r="BA35" s="415"/>
      <c r="BB35" s="415"/>
      <c r="BC35" s="415"/>
      <c r="BD35" s="415"/>
      <c r="BE35" s="415"/>
      <c r="BF35" s="415"/>
      <c r="BG35" s="415"/>
      <c r="BH35" s="415"/>
      <c r="BI35" s="415"/>
      <c r="BJ35" s="415"/>
      <c r="BK35" s="415"/>
      <c r="BL35" s="415"/>
      <c r="BM35" s="415"/>
      <c r="BN35" s="415"/>
      <c r="BO35" s="415"/>
      <c r="BP35" s="415"/>
      <c r="BQ35" s="415"/>
      <c r="BR35" s="415"/>
      <c r="BS35" s="415"/>
      <c r="BT35" s="415"/>
      <c r="BU35" s="415"/>
      <c r="BV35" s="415"/>
      <c r="BW35" s="415"/>
      <c r="BX35" s="415"/>
      <c r="BY35" s="415"/>
      <c r="BZ35" s="415"/>
      <c r="CA35" s="415"/>
      <c r="CB35" s="415"/>
      <c r="CC35" s="415"/>
      <c r="CD35" s="415"/>
      <c r="CE35" s="415"/>
      <c r="CF35" s="415"/>
      <c r="CG35" s="415"/>
      <c r="CH35" s="415"/>
      <c r="CI35" s="415"/>
      <c r="CJ35" s="415"/>
      <c r="CK35" s="415"/>
      <c r="CL35" s="415"/>
      <c r="CM35" s="415"/>
      <c r="CN35" s="415"/>
      <c r="CY35" s="1"/>
    </row>
    <row r="36" spans="2:103" ht="30" customHeight="1" x14ac:dyDescent="0.45">
      <c r="B36" s="370" t="s">
        <v>58</v>
      </c>
      <c r="C36" s="371"/>
      <c r="D36" s="371"/>
      <c r="E36" s="371"/>
      <c r="F36" s="371"/>
      <c r="G36" s="371"/>
      <c r="H36" s="371"/>
      <c r="I36" s="371"/>
      <c r="J36" s="371"/>
      <c r="K36" s="371"/>
      <c r="L36" s="379"/>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381"/>
      <c r="AY36" s="301" t="s">
        <v>59</v>
      </c>
      <c r="AZ36" s="302"/>
      <c r="BA36" s="302"/>
      <c r="BB36" s="302"/>
      <c r="BC36" s="302"/>
      <c r="BD36" s="302"/>
      <c r="BE36" s="302"/>
      <c r="BF36" s="302"/>
      <c r="BG36" s="302"/>
      <c r="BH36" s="302"/>
      <c r="BI36" s="306"/>
      <c r="BJ36" s="352"/>
      <c r="BK36" s="353"/>
      <c r="BL36" s="353"/>
      <c r="BM36" s="353"/>
      <c r="BN36" s="353"/>
      <c r="BO36" s="353"/>
      <c r="BP36" s="353"/>
      <c r="BQ36" s="353"/>
      <c r="BR36" s="353"/>
      <c r="BS36" s="353"/>
      <c r="BT36" s="353"/>
      <c r="BU36" s="353"/>
      <c r="BV36" s="353"/>
      <c r="BW36" s="353"/>
      <c r="BX36" s="353"/>
      <c r="BY36" s="353"/>
      <c r="BZ36" s="353"/>
      <c r="CA36" s="353"/>
      <c r="CB36" s="353"/>
      <c r="CC36" s="353"/>
      <c r="CD36" s="353"/>
      <c r="CE36" s="353"/>
      <c r="CF36" s="353"/>
      <c r="CG36" s="353"/>
      <c r="CH36" s="353"/>
      <c r="CI36" s="353"/>
      <c r="CJ36" s="353"/>
      <c r="CK36" s="353"/>
      <c r="CL36" s="353"/>
      <c r="CM36" s="353"/>
      <c r="CN36" s="354"/>
      <c r="CY36" s="1"/>
    </row>
    <row r="37" spans="2:103" ht="22.5" customHeight="1" x14ac:dyDescent="0.45">
      <c r="B37" s="372"/>
      <c r="C37" s="373"/>
      <c r="D37" s="373"/>
      <c r="E37" s="373"/>
      <c r="F37" s="373"/>
      <c r="G37" s="373"/>
      <c r="H37" s="373"/>
      <c r="I37" s="373"/>
      <c r="J37" s="373"/>
      <c r="K37" s="373"/>
      <c r="L37" s="303"/>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c r="AP37" s="304"/>
      <c r="AQ37" s="304"/>
      <c r="AR37" s="304"/>
      <c r="AS37" s="304"/>
      <c r="AT37" s="304"/>
      <c r="AU37" s="304"/>
      <c r="AV37" s="304"/>
      <c r="AW37" s="304"/>
      <c r="AX37" s="305"/>
      <c r="AY37" s="301" t="s">
        <v>60</v>
      </c>
      <c r="AZ37" s="302"/>
      <c r="BA37" s="302"/>
      <c r="BB37" s="302"/>
      <c r="BC37" s="302"/>
      <c r="BD37" s="302"/>
      <c r="BE37" s="302"/>
      <c r="BF37" s="302"/>
      <c r="BG37" s="302"/>
      <c r="BH37" s="302"/>
      <c r="BI37" s="306"/>
      <c r="BJ37" s="352"/>
      <c r="BK37" s="353"/>
      <c r="BL37" s="353"/>
      <c r="BM37" s="353"/>
      <c r="BN37" s="353"/>
      <c r="BO37" s="353"/>
      <c r="BP37" s="353"/>
      <c r="BQ37" s="353"/>
      <c r="BR37" s="353"/>
      <c r="BS37" s="353"/>
      <c r="BT37" s="353"/>
      <c r="BU37" s="353"/>
      <c r="BV37" s="353"/>
      <c r="BW37" s="353"/>
      <c r="BX37" s="353"/>
      <c r="BY37" s="353"/>
      <c r="BZ37" s="353"/>
      <c r="CA37" s="353"/>
      <c r="CB37" s="353"/>
      <c r="CC37" s="353"/>
      <c r="CD37" s="353"/>
      <c r="CE37" s="353"/>
      <c r="CF37" s="353"/>
      <c r="CG37" s="353"/>
      <c r="CH37" s="353"/>
      <c r="CI37" s="353"/>
      <c r="CJ37" s="353"/>
      <c r="CK37" s="353"/>
      <c r="CL37" s="353"/>
      <c r="CM37" s="353"/>
      <c r="CN37" s="354"/>
      <c r="CY37" s="1"/>
    </row>
    <row r="38" spans="2:103" ht="19.8" x14ac:dyDescent="0.45">
      <c r="B38" s="355" t="s">
        <v>55</v>
      </c>
      <c r="C38" s="356"/>
      <c r="D38" s="356"/>
      <c r="E38" s="356"/>
      <c r="F38" s="356"/>
      <c r="G38" s="356"/>
      <c r="H38" s="356"/>
      <c r="I38" s="356"/>
      <c r="J38" s="356"/>
      <c r="K38" s="356"/>
      <c r="L38" s="359" t="s">
        <v>56</v>
      </c>
      <c r="M38" s="360"/>
      <c r="N38" s="360"/>
      <c r="P38" s="388"/>
      <c r="Q38" s="388"/>
      <c r="R38" s="388"/>
      <c r="S38" s="388"/>
      <c r="T38" s="388"/>
      <c r="U38" s="388"/>
      <c r="V38" s="388"/>
      <c r="W38" s="388"/>
      <c r="X38" s="388"/>
      <c r="Y38" s="388"/>
      <c r="Z38" s="388"/>
      <c r="AA38" s="388"/>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c r="BE38" s="310"/>
      <c r="BF38" s="310"/>
      <c r="BG38" s="310"/>
      <c r="BH38" s="310"/>
      <c r="BI38" s="310"/>
      <c r="BJ38" s="310"/>
      <c r="BK38" s="310"/>
      <c r="BL38" s="310"/>
      <c r="BM38" s="310"/>
      <c r="BN38" s="310"/>
      <c r="BO38" s="310"/>
      <c r="BP38" s="310"/>
      <c r="BQ38" s="310"/>
      <c r="BR38" s="310"/>
      <c r="BS38" s="310"/>
      <c r="BT38" s="310"/>
      <c r="BU38" s="310"/>
      <c r="BV38" s="310"/>
      <c r="BW38" s="310"/>
      <c r="BX38" s="310"/>
      <c r="BY38" s="310"/>
      <c r="BZ38" s="310"/>
      <c r="CA38" s="310"/>
      <c r="CB38" s="310"/>
      <c r="CC38" s="310"/>
      <c r="CD38" s="310"/>
      <c r="CE38" s="310"/>
      <c r="CF38" s="310"/>
      <c r="CG38" s="310"/>
      <c r="CH38" s="310"/>
      <c r="CI38" s="310"/>
      <c r="CJ38" s="310"/>
      <c r="CK38" s="310"/>
      <c r="CL38" s="310"/>
      <c r="CM38" s="310"/>
      <c r="CN38" s="311"/>
      <c r="CY38" s="1"/>
    </row>
    <row r="39" spans="2:103" ht="21.9" customHeight="1" x14ac:dyDescent="0.45">
      <c r="B39" s="355"/>
      <c r="C39" s="356"/>
      <c r="D39" s="356"/>
      <c r="E39" s="356"/>
      <c r="F39" s="356"/>
      <c r="G39" s="356"/>
      <c r="H39" s="356"/>
      <c r="I39" s="356"/>
      <c r="J39" s="356"/>
      <c r="K39" s="356"/>
      <c r="L39" s="312"/>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3"/>
      <c r="BS39" s="313"/>
      <c r="BT39" s="313"/>
      <c r="BU39" s="313"/>
      <c r="BV39" s="313"/>
      <c r="BW39" s="313"/>
      <c r="BX39" s="313"/>
      <c r="BY39" s="313"/>
      <c r="BZ39" s="313"/>
      <c r="CA39" s="313"/>
      <c r="CB39" s="313"/>
      <c r="CC39" s="313"/>
      <c r="CD39" s="313"/>
      <c r="CE39" s="313"/>
      <c r="CF39" s="313"/>
      <c r="CG39" s="313"/>
      <c r="CH39" s="313"/>
      <c r="CI39" s="313"/>
      <c r="CJ39" s="313"/>
      <c r="CK39" s="313"/>
      <c r="CL39" s="313"/>
      <c r="CM39" s="313"/>
      <c r="CN39" s="314"/>
      <c r="CY39" s="1"/>
    </row>
    <row r="40" spans="2:103" ht="21.9" customHeight="1" x14ac:dyDescent="0.45">
      <c r="B40" s="357"/>
      <c r="C40" s="358"/>
      <c r="D40" s="358"/>
      <c r="E40" s="358"/>
      <c r="F40" s="358"/>
      <c r="G40" s="358"/>
      <c r="H40" s="358"/>
      <c r="I40" s="358"/>
      <c r="J40" s="358"/>
      <c r="K40" s="358"/>
      <c r="L40" s="315"/>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c r="BE40" s="316"/>
      <c r="BF40" s="316"/>
      <c r="BG40" s="316"/>
      <c r="BH40" s="316"/>
      <c r="BI40" s="316"/>
      <c r="BJ40" s="316"/>
      <c r="BK40" s="316"/>
      <c r="BL40" s="316"/>
      <c r="BM40" s="316"/>
      <c r="BN40" s="316"/>
      <c r="BO40" s="316"/>
      <c r="BP40" s="316"/>
      <c r="BQ40" s="316"/>
      <c r="BR40" s="316"/>
      <c r="BS40" s="316"/>
      <c r="BT40" s="316"/>
      <c r="BU40" s="316"/>
      <c r="BV40" s="316"/>
      <c r="BW40" s="316"/>
      <c r="BX40" s="316"/>
      <c r="BY40" s="316"/>
      <c r="BZ40" s="316"/>
      <c r="CA40" s="316"/>
      <c r="CB40" s="316"/>
      <c r="CC40" s="316"/>
      <c r="CD40" s="316"/>
      <c r="CE40" s="316"/>
      <c r="CF40" s="316"/>
      <c r="CG40" s="316"/>
      <c r="CH40" s="316"/>
      <c r="CI40" s="316"/>
      <c r="CJ40" s="316"/>
      <c r="CK40" s="316"/>
      <c r="CL40" s="316"/>
      <c r="CM40" s="316"/>
      <c r="CN40" s="317"/>
      <c r="CY40" s="1"/>
    </row>
    <row r="41" spans="2:103" ht="30" customHeight="1" x14ac:dyDescent="0.45">
      <c r="B41" s="301" t="s">
        <v>61</v>
      </c>
      <c r="C41" s="302"/>
      <c r="D41" s="302"/>
      <c r="E41" s="302"/>
      <c r="F41" s="302"/>
      <c r="G41" s="302"/>
      <c r="H41" s="302"/>
      <c r="I41" s="302"/>
      <c r="J41" s="302"/>
      <c r="K41" s="302"/>
      <c r="L41" s="303"/>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5"/>
      <c r="AY41" s="301" t="s">
        <v>62</v>
      </c>
      <c r="AZ41" s="302"/>
      <c r="BA41" s="302"/>
      <c r="BB41" s="302"/>
      <c r="BC41" s="302"/>
      <c r="BD41" s="302"/>
      <c r="BE41" s="302"/>
      <c r="BF41" s="302"/>
      <c r="BG41" s="302"/>
      <c r="BH41" s="302"/>
      <c r="BI41" s="306"/>
      <c r="BJ41" s="347"/>
      <c r="BK41" s="348"/>
      <c r="BL41" s="348"/>
      <c r="BM41" s="348"/>
      <c r="BN41" s="348"/>
      <c r="BO41" s="348"/>
      <c r="BP41" s="348"/>
      <c r="BQ41" s="348"/>
      <c r="BR41" s="348"/>
      <c r="BS41" s="348"/>
      <c r="BT41" s="348"/>
      <c r="BU41" s="348"/>
      <c r="BV41" s="348"/>
      <c r="BW41" s="348"/>
      <c r="BX41" s="348"/>
      <c r="BY41" s="348"/>
      <c r="BZ41" s="348"/>
      <c r="CA41" s="348"/>
      <c r="CB41" s="348"/>
      <c r="CC41" s="348"/>
      <c r="CD41" s="348"/>
      <c r="CE41" s="348"/>
      <c r="CF41" s="348"/>
      <c r="CG41" s="348"/>
      <c r="CH41" s="348"/>
      <c r="CI41" s="348"/>
      <c r="CJ41" s="348"/>
      <c r="CK41" s="348"/>
      <c r="CL41" s="348"/>
      <c r="CM41" s="348"/>
      <c r="CN41" s="349"/>
      <c r="CY41" s="1"/>
    </row>
    <row r="42" spans="2:103" ht="30" customHeight="1" x14ac:dyDescent="0.45">
      <c r="B42" s="301" t="s">
        <v>63</v>
      </c>
      <c r="C42" s="302"/>
      <c r="D42" s="302"/>
      <c r="E42" s="302"/>
      <c r="F42" s="302"/>
      <c r="G42" s="302"/>
      <c r="H42" s="302"/>
      <c r="I42" s="302"/>
      <c r="J42" s="302"/>
      <c r="K42" s="302"/>
      <c r="L42" s="303"/>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5"/>
      <c r="AY42" s="301" t="s">
        <v>54</v>
      </c>
      <c r="AZ42" s="302"/>
      <c r="BA42" s="302"/>
      <c r="BB42" s="302"/>
      <c r="BC42" s="302"/>
      <c r="BD42" s="302"/>
      <c r="BE42" s="302"/>
      <c r="BF42" s="302"/>
      <c r="BG42" s="302"/>
      <c r="BH42" s="302"/>
      <c r="BI42" s="306"/>
      <c r="BJ42" s="307"/>
      <c r="BK42" s="308"/>
      <c r="BL42" s="308"/>
      <c r="BM42" s="308"/>
      <c r="BN42" s="308"/>
      <c r="BO42" s="308"/>
      <c r="BP42" s="308"/>
      <c r="BQ42" s="308"/>
      <c r="BR42" s="308"/>
      <c r="BS42" s="308"/>
      <c r="BT42" s="308"/>
      <c r="BU42" s="308"/>
      <c r="BV42" s="308"/>
      <c r="BW42" s="308"/>
      <c r="BX42" s="308"/>
      <c r="BY42" s="308"/>
      <c r="BZ42" s="308"/>
      <c r="CA42" s="308"/>
      <c r="CB42" s="308"/>
      <c r="CC42" s="308"/>
      <c r="CD42" s="308"/>
      <c r="CE42" s="308"/>
      <c r="CF42" s="308"/>
      <c r="CG42" s="308"/>
      <c r="CH42" s="308"/>
      <c r="CI42" s="308"/>
      <c r="CJ42" s="308"/>
      <c r="CK42" s="308"/>
      <c r="CL42" s="308"/>
      <c r="CM42" s="308"/>
      <c r="CN42" s="309"/>
      <c r="CY42" s="1"/>
    </row>
    <row r="43" spans="2:103" ht="23.25" customHeight="1" x14ac:dyDescent="0.45">
      <c r="B43" s="410" t="s">
        <v>282</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c r="AW43" s="410"/>
      <c r="AX43" s="410"/>
      <c r="AY43" s="410"/>
      <c r="AZ43" s="410"/>
      <c r="BA43" s="410"/>
      <c r="BB43" s="410"/>
      <c r="BC43" s="410"/>
      <c r="BD43" s="410"/>
      <c r="BE43" s="410"/>
      <c r="BF43" s="410"/>
      <c r="BG43" s="410"/>
      <c r="BH43" s="410"/>
      <c r="BI43" s="410"/>
      <c r="BJ43" s="410"/>
      <c r="BK43" s="410"/>
      <c r="BL43" s="410"/>
      <c r="BM43" s="410"/>
      <c r="BN43" s="410"/>
      <c r="BO43" s="410"/>
      <c r="BP43" s="410"/>
      <c r="BQ43" s="410"/>
      <c r="BR43" s="410"/>
      <c r="BS43" s="410"/>
      <c r="BT43" s="410"/>
      <c r="BU43" s="410"/>
      <c r="BV43" s="410"/>
      <c r="BW43" s="410"/>
      <c r="BX43" s="410"/>
      <c r="BY43" s="410"/>
      <c r="BZ43" s="410"/>
      <c r="CA43" s="410"/>
      <c r="CB43" s="410"/>
      <c r="CC43" s="410"/>
      <c r="CD43" s="410"/>
      <c r="CE43" s="410"/>
      <c r="CF43" s="410"/>
      <c r="CG43" s="410"/>
      <c r="CH43" s="410"/>
      <c r="CI43" s="410"/>
      <c r="CJ43" s="410"/>
      <c r="CK43" s="410"/>
      <c r="CL43" s="410"/>
      <c r="CM43" s="410"/>
      <c r="CN43" s="410"/>
      <c r="CY43" s="1"/>
    </row>
    <row r="44" spans="2:103" ht="9.75" customHeight="1" x14ac:dyDescent="0.45">
      <c r="E44" s="8"/>
      <c r="F44" s="8"/>
      <c r="G44" s="8"/>
      <c r="H44" s="8"/>
      <c r="I44" s="8"/>
      <c r="Y44" s="35"/>
      <c r="Z44" s="35"/>
      <c r="AA44" s="35"/>
      <c r="AB44" s="35"/>
      <c r="AC44" s="35"/>
      <c r="AN44" s="35"/>
      <c r="AO44" s="35"/>
      <c r="AP44" s="35"/>
      <c r="AQ44" s="35"/>
      <c r="AR44" s="10"/>
      <c r="AS44" s="10"/>
      <c r="CY44" s="1"/>
    </row>
    <row r="45" spans="2:103" ht="24.75" customHeight="1" x14ac:dyDescent="0.45">
      <c r="B45" s="416" t="s">
        <v>270</v>
      </c>
      <c r="C45" s="417"/>
      <c r="D45" s="417"/>
      <c r="E45" s="417"/>
      <c r="F45" s="417"/>
      <c r="G45" s="418"/>
      <c r="H45" s="422" t="s">
        <v>268</v>
      </c>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422"/>
      <c r="AN45" s="422"/>
      <c r="AO45" s="422"/>
      <c r="AP45" s="422"/>
      <c r="AQ45" s="422"/>
      <c r="AR45" s="422"/>
      <c r="AS45" s="422"/>
      <c r="AT45" s="422"/>
      <c r="AU45" s="422"/>
      <c r="AV45" s="422"/>
      <c r="AW45" s="422"/>
      <c r="AX45" s="422"/>
      <c r="AY45" s="422"/>
      <c r="AZ45" s="422"/>
      <c r="BA45" s="422"/>
      <c r="BB45" s="422"/>
      <c r="BC45" s="422"/>
      <c r="BD45" s="422"/>
      <c r="BE45" s="422"/>
      <c r="BF45" s="422"/>
      <c r="BG45" s="422"/>
      <c r="BH45" s="422"/>
      <c r="BI45" s="422"/>
      <c r="BJ45" s="422"/>
      <c r="BK45" s="422"/>
      <c r="BL45" s="422"/>
      <c r="BM45" s="422"/>
      <c r="BN45" s="422"/>
      <c r="BO45" s="422"/>
      <c r="BP45" s="422"/>
      <c r="BQ45" s="422"/>
      <c r="BR45" s="422"/>
      <c r="BS45" s="422"/>
      <c r="BT45" s="422"/>
      <c r="BU45" s="422"/>
      <c r="BV45" s="422"/>
      <c r="BW45" s="422"/>
      <c r="BX45" s="422"/>
      <c r="BY45" s="422"/>
      <c r="BZ45" s="422"/>
      <c r="CA45" s="422"/>
      <c r="CB45" s="422"/>
      <c r="CC45" s="422"/>
      <c r="CD45" s="422"/>
      <c r="CE45" s="422"/>
      <c r="CF45" s="422"/>
      <c r="CG45" s="422"/>
      <c r="CH45" s="422"/>
      <c r="CI45" s="422"/>
      <c r="CJ45" s="422"/>
      <c r="CK45" s="422"/>
      <c r="CL45" s="422"/>
      <c r="CM45" s="422"/>
      <c r="CN45" s="422"/>
    </row>
    <row r="46" spans="2:103" ht="24.75" customHeight="1" x14ac:dyDescent="0.45">
      <c r="B46" s="419"/>
      <c r="C46" s="420"/>
      <c r="D46" s="420"/>
      <c r="E46" s="420"/>
      <c r="F46" s="420"/>
      <c r="G46" s="421"/>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2"/>
      <c r="AO46" s="422"/>
      <c r="AP46" s="422"/>
      <c r="AQ46" s="422"/>
      <c r="AR46" s="422"/>
      <c r="AS46" s="422"/>
      <c r="AT46" s="422"/>
      <c r="AU46" s="422"/>
      <c r="AV46" s="422"/>
      <c r="AW46" s="422"/>
      <c r="AX46" s="422"/>
      <c r="AY46" s="422"/>
      <c r="AZ46" s="422"/>
      <c r="BA46" s="422"/>
      <c r="BB46" s="422"/>
      <c r="BC46" s="422"/>
      <c r="BD46" s="422"/>
      <c r="BE46" s="422"/>
      <c r="BF46" s="422"/>
      <c r="BG46" s="422"/>
      <c r="BH46" s="422"/>
      <c r="BI46" s="422"/>
      <c r="BJ46" s="422"/>
      <c r="BK46" s="422"/>
      <c r="BL46" s="422"/>
      <c r="BM46" s="422"/>
      <c r="BN46" s="422"/>
      <c r="BO46" s="422"/>
      <c r="BP46" s="422"/>
      <c r="BQ46" s="422"/>
      <c r="BR46" s="422"/>
      <c r="BS46" s="422"/>
      <c r="BT46" s="422"/>
      <c r="BU46" s="422"/>
      <c r="BV46" s="422"/>
      <c r="BW46" s="422"/>
      <c r="BX46" s="422"/>
      <c r="BY46" s="422"/>
      <c r="BZ46" s="422"/>
      <c r="CA46" s="422"/>
      <c r="CB46" s="422"/>
      <c r="CC46" s="422"/>
      <c r="CD46" s="422"/>
      <c r="CE46" s="422"/>
      <c r="CF46" s="422"/>
      <c r="CG46" s="422"/>
      <c r="CH46" s="422"/>
      <c r="CI46" s="422"/>
      <c r="CJ46" s="422"/>
      <c r="CK46" s="422"/>
      <c r="CL46" s="422"/>
      <c r="CM46" s="422"/>
      <c r="CN46" s="422"/>
    </row>
    <row r="47" spans="2:103" ht="9.75" customHeight="1" x14ac:dyDescent="0.45"/>
    <row r="48" spans="2:103" s="10" customFormat="1" ht="26.4" x14ac:dyDescent="0.65">
      <c r="B48" s="129" t="s">
        <v>413</v>
      </c>
      <c r="E48" s="12"/>
      <c r="F48" s="12"/>
      <c r="G48" s="13"/>
      <c r="H48" s="128"/>
      <c r="I48" s="128"/>
      <c r="J48" s="128"/>
      <c r="K48" s="128"/>
      <c r="L48" s="128"/>
      <c r="M48" s="128"/>
      <c r="N48" s="128"/>
      <c r="O48" s="126"/>
      <c r="P48" s="126"/>
      <c r="Q48" s="126"/>
      <c r="R48" s="126"/>
      <c r="S48" s="126"/>
      <c r="T48" s="126"/>
      <c r="U48" s="126"/>
      <c r="V48" s="127"/>
      <c r="W48" s="127"/>
      <c r="X48" s="127"/>
      <c r="Y48" s="128"/>
      <c r="Z48" s="128"/>
    </row>
    <row r="49" spans="2:92" s="10" customFormat="1" ht="5.25" customHeight="1" x14ac:dyDescent="0.5">
      <c r="B49" s="125"/>
      <c r="E49" s="12"/>
      <c r="F49" s="12"/>
      <c r="G49" s="13"/>
      <c r="H49" s="128"/>
      <c r="I49" s="128"/>
      <c r="J49" s="128"/>
      <c r="K49" s="128"/>
      <c r="L49" s="128"/>
      <c r="M49" s="128"/>
      <c r="N49" s="128"/>
      <c r="O49" s="126"/>
      <c r="P49" s="126"/>
      <c r="Q49" s="126"/>
      <c r="R49" s="126"/>
      <c r="S49" s="126"/>
      <c r="T49" s="126"/>
      <c r="U49" s="126"/>
      <c r="V49" s="127"/>
      <c r="W49" s="127"/>
      <c r="X49" s="127"/>
      <c r="Y49" s="128"/>
      <c r="Z49" s="128"/>
    </row>
    <row r="50" spans="2:92" s="10" customFormat="1" ht="24.75" customHeight="1" thickBot="1" x14ac:dyDescent="0.5">
      <c r="B50" s="423" t="s">
        <v>270</v>
      </c>
      <c r="C50" s="424"/>
      <c r="D50" s="424"/>
      <c r="E50" s="424"/>
      <c r="F50" s="424"/>
      <c r="G50" s="424"/>
      <c r="H50" s="194" t="s">
        <v>365</v>
      </c>
      <c r="I50" s="194"/>
      <c r="J50" s="194"/>
      <c r="K50" s="202"/>
      <c r="L50" s="202"/>
      <c r="M50" s="202"/>
      <c r="N50" s="202"/>
      <c r="O50" s="202"/>
      <c r="P50" s="202"/>
      <c r="Q50" s="202"/>
      <c r="R50" s="202"/>
      <c r="S50" s="202"/>
      <c r="T50" s="202"/>
      <c r="U50" s="202"/>
      <c r="V50" s="202"/>
      <c r="W50" s="202"/>
      <c r="X50" s="202"/>
      <c r="Y50" s="202"/>
      <c r="Z50" s="202"/>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c r="CF50" s="195"/>
      <c r="CG50" s="195"/>
      <c r="CH50" s="195"/>
      <c r="CI50" s="195"/>
      <c r="CJ50" s="195"/>
      <c r="CK50" s="195"/>
      <c r="CL50" s="195"/>
      <c r="CM50" s="195"/>
      <c r="CN50" s="196"/>
    </row>
    <row r="51" spans="2:92" s="10" customFormat="1" ht="24.75" customHeight="1" thickBot="1" x14ac:dyDescent="0.5">
      <c r="B51" s="425"/>
      <c r="C51" s="426"/>
      <c r="D51" s="426"/>
      <c r="E51" s="426"/>
      <c r="F51" s="426"/>
      <c r="G51" s="426"/>
      <c r="H51" s="128" t="s">
        <v>304</v>
      </c>
      <c r="I51" s="128"/>
      <c r="J51" s="128"/>
      <c r="K51" s="207"/>
      <c r="L51" s="207"/>
      <c r="M51" s="207"/>
      <c r="N51" s="207"/>
      <c r="O51" s="207"/>
      <c r="P51" s="207"/>
      <c r="Q51" s="207"/>
      <c r="R51" s="199"/>
      <c r="S51" s="199"/>
      <c r="T51" s="199"/>
      <c r="U51" s="199"/>
      <c r="V51" s="199"/>
      <c r="W51" s="199"/>
      <c r="X51" s="199"/>
      <c r="Y51" s="199"/>
      <c r="Z51" s="199"/>
      <c r="AA51" s="199"/>
      <c r="AB51" s="199"/>
      <c r="AC51" s="199"/>
      <c r="AD51" s="199"/>
      <c r="AE51" s="199"/>
      <c r="AF51" s="199"/>
      <c r="AG51" s="199"/>
      <c r="AH51" s="199"/>
      <c r="AI51" s="199"/>
      <c r="AJ51" s="199"/>
      <c r="AK51" s="199"/>
      <c r="AL51" s="199"/>
      <c r="AM51" s="405" t="s">
        <v>305</v>
      </c>
      <c r="AN51" s="405"/>
      <c r="AO51" s="405"/>
      <c r="AP51" s="405"/>
      <c r="AQ51" s="405"/>
      <c r="AR51" s="405"/>
      <c r="AS51" s="405"/>
      <c r="AT51" s="405"/>
      <c r="AU51" s="405"/>
      <c r="AV51" s="405"/>
      <c r="AW51" s="405"/>
      <c r="AX51" s="405"/>
      <c r="AY51" s="405"/>
      <c r="AZ51" s="405"/>
      <c r="BA51" s="406"/>
      <c r="BB51" s="407"/>
      <c r="BC51" s="408"/>
      <c r="BD51" s="408"/>
      <c r="BE51" s="408"/>
      <c r="BF51" s="408"/>
      <c r="BG51" s="409"/>
      <c r="BH51" s="405" t="s">
        <v>425</v>
      </c>
      <c r="BI51" s="405"/>
      <c r="BJ51" s="405"/>
      <c r="BK51" s="405"/>
      <c r="BL51" s="405"/>
      <c r="BM51" s="405"/>
      <c r="BN51" s="405"/>
      <c r="BO51" s="405"/>
      <c r="BX51" s="128"/>
      <c r="BY51" s="128"/>
      <c r="CN51" s="130"/>
    </row>
    <row r="52" spans="2:92" ht="8.25" customHeight="1" x14ac:dyDescent="0.45">
      <c r="B52" s="427"/>
      <c r="C52" s="428"/>
      <c r="D52" s="428"/>
      <c r="E52" s="428"/>
      <c r="F52" s="428"/>
      <c r="G52" s="428"/>
      <c r="H52" s="209"/>
      <c r="I52" s="209"/>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8"/>
      <c r="BR52" s="208"/>
      <c r="BS52" s="208"/>
      <c r="BT52" s="208"/>
      <c r="BU52" s="208"/>
      <c r="BV52" s="208"/>
      <c r="BW52" s="208"/>
      <c r="BX52" s="208"/>
      <c r="BY52" s="208"/>
      <c r="BZ52" s="208"/>
      <c r="CA52" s="208"/>
      <c r="CB52" s="208"/>
      <c r="CC52" s="208"/>
      <c r="CD52" s="208"/>
      <c r="CE52" s="208"/>
      <c r="CF52" s="208"/>
      <c r="CG52" s="208"/>
      <c r="CH52" s="208"/>
      <c r="CI52" s="208"/>
      <c r="CJ52" s="208"/>
      <c r="CK52" s="208"/>
      <c r="CL52" s="208"/>
      <c r="CM52" s="208"/>
      <c r="CN52" s="210"/>
    </row>
    <row r="53" spans="2:92" s="10" customFormat="1" ht="42" customHeight="1" x14ac:dyDescent="0.65">
      <c r="B53" s="211" t="s">
        <v>426</v>
      </c>
      <c r="E53" s="12"/>
      <c r="F53" s="12"/>
      <c r="G53" s="19"/>
      <c r="H53" s="128"/>
      <c r="I53" s="128"/>
      <c r="J53" s="128"/>
      <c r="K53" s="128"/>
      <c r="L53" s="128"/>
      <c r="M53" s="128"/>
      <c r="N53" s="128"/>
      <c r="O53" s="126"/>
      <c r="P53" s="126"/>
      <c r="Q53" s="126"/>
      <c r="R53" s="126"/>
      <c r="S53" s="126"/>
      <c r="T53" s="126"/>
      <c r="U53" s="126"/>
      <c r="V53" s="127"/>
      <c r="W53" s="127"/>
      <c r="X53" s="127"/>
      <c r="Y53" s="128"/>
      <c r="Z53" s="128"/>
    </row>
    <row r="54" spans="2:92" s="10" customFormat="1" ht="24.75" customHeight="1" x14ac:dyDescent="0.45">
      <c r="B54" s="431" t="s">
        <v>414</v>
      </c>
      <c r="C54" s="432"/>
      <c r="D54" s="432"/>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c r="AJ54" s="432"/>
      <c r="AK54" s="432"/>
      <c r="AL54" s="432"/>
      <c r="AM54" s="432"/>
      <c r="AN54" s="432"/>
      <c r="AO54" s="432"/>
      <c r="AP54" s="432"/>
      <c r="AQ54" s="432"/>
      <c r="AR54" s="432"/>
      <c r="AS54" s="432"/>
      <c r="AT54" s="432"/>
      <c r="AU54" s="432"/>
      <c r="AV54" s="432"/>
      <c r="AW54" s="432"/>
      <c r="AX54" s="432"/>
      <c r="AY54" s="432"/>
      <c r="AZ54" s="432"/>
      <c r="BA54" s="432"/>
      <c r="BB54" s="432"/>
      <c r="BC54" s="432"/>
      <c r="BD54" s="432"/>
      <c r="BE54" s="432"/>
      <c r="BF54" s="432"/>
      <c r="BG54" s="432"/>
      <c r="BH54" s="432"/>
      <c r="BI54" s="432"/>
      <c r="BJ54" s="432"/>
      <c r="BK54" s="432"/>
      <c r="BL54" s="432"/>
      <c r="BM54" s="432"/>
      <c r="BN54" s="432"/>
      <c r="BO54" s="432"/>
      <c r="BP54" s="432"/>
      <c r="BQ54" s="432"/>
      <c r="BR54" s="432"/>
      <c r="BS54" s="432"/>
      <c r="BT54" s="432"/>
      <c r="BU54" s="432"/>
      <c r="BV54" s="432"/>
      <c r="BW54" s="432"/>
      <c r="BX54" s="432"/>
      <c r="BY54" s="432"/>
      <c r="BZ54" s="432"/>
      <c r="CA54" s="432"/>
      <c r="CB54" s="432"/>
      <c r="CC54" s="432"/>
      <c r="CD54" s="432"/>
      <c r="CE54" s="432"/>
      <c r="CF54" s="432"/>
      <c r="CG54" s="432"/>
      <c r="CH54" s="432"/>
      <c r="CI54" s="432"/>
      <c r="CJ54" s="432"/>
      <c r="CK54" s="432"/>
      <c r="CL54" s="432"/>
      <c r="CM54" s="432"/>
      <c r="CN54" s="433"/>
    </row>
    <row r="55" spans="2:92" s="10" customFormat="1" ht="6.75" customHeight="1" x14ac:dyDescent="0.45">
      <c r="B55" s="243"/>
      <c r="C55" s="244"/>
      <c r="D55" s="244"/>
      <c r="E55" s="244"/>
      <c r="F55" s="244"/>
      <c r="G55" s="244"/>
      <c r="H55" s="436"/>
      <c r="I55" s="436"/>
      <c r="J55" s="436"/>
      <c r="K55" s="436"/>
      <c r="L55" s="436"/>
      <c r="M55" s="436"/>
      <c r="N55" s="436"/>
      <c r="O55" s="436"/>
      <c r="P55" s="436"/>
      <c r="Q55" s="436"/>
      <c r="R55" s="436"/>
      <c r="S55" s="436"/>
      <c r="T55" s="436"/>
      <c r="U55" s="436"/>
      <c r="V55" s="436"/>
      <c r="W55" s="436"/>
      <c r="X55" s="436"/>
      <c r="Y55" s="436"/>
      <c r="Z55" s="436"/>
      <c r="AA55" s="436"/>
      <c r="AB55" s="436"/>
      <c r="AC55" s="436"/>
      <c r="AD55" s="436"/>
      <c r="AE55" s="436"/>
      <c r="AF55" s="436"/>
      <c r="AG55" s="436"/>
      <c r="AH55" s="436"/>
      <c r="AI55" s="436"/>
      <c r="AJ55" s="436"/>
      <c r="AK55" s="436"/>
      <c r="AL55" s="436"/>
      <c r="AM55" s="436"/>
      <c r="AN55" s="436"/>
      <c r="AO55" s="436"/>
      <c r="AP55" s="436"/>
      <c r="AQ55" s="436"/>
      <c r="AR55" s="436"/>
      <c r="AS55" s="436"/>
      <c r="AT55" s="436"/>
      <c r="AU55" s="436"/>
      <c r="AV55" s="436"/>
      <c r="AW55" s="436"/>
      <c r="AX55" s="436"/>
      <c r="AY55" s="436"/>
      <c r="AZ55" s="436"/>
      <c r="BA55" s="436"/>
      <c r="BB55" s="436"/>
      <c r="BC55" s="436"/>
      <c r="BD55" s="436"/>
      <c r="BE55" s="436"/>
      <c r="BF55" s="436"/>
      <c r="BG55" s="436"/>
      <c r="BH55" s="436"/>
      <c r="BI55" s="436"/>
      <c r="BJ55" s="436"/>
      <c r="BK55" s="436"/>
      <c r="BL55" s="436"/>
      <c r="BM55" s="436"/>
      <c r="BN55" s="436"/>
      <c r="BO55" s="436"/>
      <c r="BP55" s="436"/>
      <c r="BQ55" s="436"/>
      <c r="BR55" s="436"/>
      <c r="BS55" s="436"/>
      <c r="BT55" s="436"/>
      <c r="BU55" s="436"/>
      <c r="BV55" s="436"/>
      <c r="BW55" s="436"/>
      <c r="BX55" s="436"/>
      <c r="BY55" s="436"/>
      <c r="BZ55" s="436"/>
      <c r="CA55" s="436"/>
      <c r="CB55" s="436"/>
      <c r="CC55" s="436"/>
      <c r="CD55" s="436"/>
      <c r="CE55" s="436"/>
      <c r="CF55" s="436"/>
      <c r="CG55" s="436"/>
      <c r="CH55" s="436"/>
      <c r="CI55" s="436"/>
      <c r="CJ55" s="436"/>
      <c r="CK55" s="436"/>
      <c r="CL55" s="436"/>
      <c r="CM55" s="436"/>
      <c r="CN55" s="437"/>
    </row>
    <row r="56" spans="2:92" s="10" customFormat="1" ht="24.75" customHeight="1" x14ac:dyDescent="0.45">
      <c r="B56" s="403" t="s">
        <v>270</v>
      </c>
      <c r="C56" s="404"/>
      <c r="D56" s="404"/>
      <c r="E56" s="404"/>
      <c r="F56" s="404"/>
      <c r="G56" s="404"/>
      <c r="H56" s="434" t="s">
        <v>415</v>
      </c>
      <c r="I56" s="434"/>
      <c r="J56" s="434"/>
      <c r="K56" s="434"/>
      <c r="L56" s="434"/>
      <c r="M56" s="434"/>
      <c r="N56" s="434"/>
      <c r="O56" s="434"/>
      <c r="P56" s="434"/>
      <c r="Q56" s="434"/>
      <c r="R56" s="434"/>
      <c r="S56" s="434"/>
      <c r="T56" s="434"/>
      <c r="U56" s="434"/>
      <c r="V56" s="434"/>
      <c r="W56" s="434"/>
      <c r="X56" s="434"/>
      <c r="Y56" s="434"/>
      <c r="Z56" s="434"/>
      <c r="AA56" s="434"/>
      <c r="AB56" s="434"/>
      <c r="AC56" s="434"/>
      <c r="AD56" s="434"/>
      <c r="AE56" s="434"/>
      <c r="AF56" s="434"/>
      <c r="AG56" s="434"/>
      <c r="AH56" s="434"/>
      <c r="AI56" s="434"/>
      <c r="AJ56" s="434"/>
      <c r="AK56" s="434"/>
      <c r="AL56" s="434"/>
      <c r="AM56" s="434"/>
      <c r="AN56" s="434"/>
      <c r="AO56" s="434"/>
      <c r="AP56" s="434"/>
      <c r="AQ56" s="434"/>
      <c r="AR56" s="434"/>
      <c r="AS56" s="434"/>
      <c r="AT56" s="434"/>
      <c r="AU56" s="404" t="s">
        <v>270</v>
      </c>
      <c r="AV56" s="404"/>
      <c r="AW56" s="404"/>
      <c r="AX56" s="404"/>
      <c r="AY56" s="404"/>
      <c r="AZ56" s="404"/>
      <c r="BA56" s="434" t="s">
        <v>418</v>
      </c>
      <c r="BB56" s="434"/>
      <c r="BC56" s="434"/>
      <c r="BD56" s="434"/>
      <c r="BE56" s="434"/>
      <c r="BF56" s="434"/>
      <c r="BG56" s="434"/>
      <c r="BH56" s="434"/>
      <c r="BI56" s="434"/>
      <c r="BJ56" s="434"/>
      <c r="BK56" s="434"/>
      <c r="BL56" s="434"/>
      <c r="BM56" s="434"/>
      <c r="BN56" s="434"/>
      <c r="BO56" s="434"/>
      <c r="BP56" s="434"/>
      <c r="BQ56" s="434"/>
      <c r="BR56" s="434"/>
      <c r="BS56" s="434"/>
      <c r="BT56" s="434"/>
      <c r="BU56" s="434"/>
      <c r="BV56" s="434"/>
      <c r="BW56" s="434"/>
      <c r="BX56" s="434"/>
      <c r="BY56" s="434"/>
      <c r="BZ56" s="434"/>
      <c r="CA56" s="434"/>
      <c r="CB56" s="434"/>
      <c r="CC56" s="434"/>
      <c r="CD56" s="434"/>
      <c r="CE56" s="434"/>
      <c r="CF56" s="434"/>
      <c r="CG56" s="434"/>
      <c r="CH56" s="434"/>
      <c r="CI56" s="434"/>
      <c r="CJ56" s="434"/>
      <c r="CK56" s="434"/>
      <c r="CL56" s="434"/>
      <c r="CM56" s="434"/>
      <c r="CN56" s="197"/>
    </row>
    <row r="57" spans="2:92" s="10" customFormat="1" ht="59.25" customHeight="1" x14ac:dyDescent="0.45">
      <c r="B57" s="403" t="s">
        <v>270</v>
      </c>
      <c r="C57" s="404"/>
      <c r="D57" s="404"/>
      <c r="E57" s="404"/>
      <c r="F57" s="404"/>
      <c r="G57" s="404"/>
      <c r="H57" s="435" t="s">
        <v>422</v>
      </c>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c r="AI57" s="434"/>
      <c r="AJ57" s="434"/>
      <c r="AK57" s="434"/>
      <c r="AL57" s="434"/>
      <c r="AM57" s="434"/>
      <c r="AN57" s="434"/>
      <c r="AO57" s="434"/>
      <c r="AP57" s="434"/>
      <c r="AQ57" s="434"/>
      <c r="AR57" s="434"/>
      <c r="AS57" s="434"/>
      <c r="AT57" s="434"/>
      <c r="AU57" s="404" t="s">
        <v>270</v>
      </c>
      <c r="AV57" s="404"/>
      <c r="AW57" s="404"/>
      <c r="AX57" s="404"/>
      <c r="AY57" s="404"/>
      <c r="AZ57" s="404"/>
      <c r="BA57" s="434" t="s">
        <v>419</v>
      </c>
      <c r="BB57" s="434"/>
      <c r="BC57" s="434"/>
      <c r="BD57" s="434"/>
      <c r="BE57" s="434"/>
      <c r="BF57" s="434"/>
      <c r="BG57" s="434"/>
      <c r="BH57" s="434"/>
      <c r="BI57" s="434"/>
      <c r="BJ57" s="434"/>
      <c r="BK57" s="434"/>
      <c r="BL57" s="434"/>
      <c r="BM57" s="434"/>
      <c r="BN57" s="434"/>
      <c r="BO57" s="434"/>
      <c r="BP57" s="434"/>
      <c r="BQ57" s="434"/>
      <c r="BR57" s="434"/>
      <c r="BS57" s="434"/>
      <c r="BT57" s="434"/>
      <c r="BU57" s="434"/>
      <c r="BV57" s="434"/>
      <c r="BW57" s="434"/>
      <c r="BX57" s="434"/>
      <c r="BY57" s="434"/>
      <c r="BZ57" s="434"/>
      <c r="CA57" s="434"/>
      <c r="CB57" s="434"/>
      <c r="CC57" s="434"/>
      <c r="CD57" s="434"/>
      <c r="CE57" s="434"/>
      <c r="CF57" s="434"/>
      <c r="CG57" s="434"/>
      <c r="CH57" s="434"/>
      <c r="CI57" s="434"/>
      <c r="CJ57" s="434"/>
      <c r="CK57" s="434"/>
      <c r="CL57" s="434"/>
      <c r="CM57" s="434"/>
      <c r="CN57" s="197"/>
    </row>
    <row r="58" spans="2:92" s="10" customFormat="1" ht="24.75" customHeight="1" x14ac:dyDescent="0.45">
      <c r="B58" s="403" t="s">
        <v>270</v>
      </c>
      <c r="C58" s="404"/>
      <c r="D58" s="404"/>
      <c r="E58" s="404"/>
      <c r="F58" s="404"/>
      <c r="G58" s="404"/>
      <c r="H58" s="434" t="s">
        <v>416</v>
      </c>
      <c r="I58" s="434"/>
      <c r="J58" s="434"/>
      <c r="K58" s="434"/>
      <c r="L58" s="434"/>
      <c r="M58" s="434"/>
      <c r="N58" s="434"/>
      <c r="O58" s="434"/>
      <c r="P58" s="434"/>
      <c r="Q58" s="434"/>
      <c r="R58" s="434"/>
      <c r="S58" s="434"/>
      <c r="T58" s="434"/>
      <c r="U58" s="434"/>
      <c r="V58" s="434"/>
      <c r="W58" s="434"/>
      <c r="X58" s="434"/>
      <c r="Y58" s="434"/>
      <c r="Z58" s="434"/>
      <c r="AA58" s="434"/>
      <c r="AB58" s="434"/>
      <c r="AC58" s="434"/>
      <c r="AD58" s="434"/>
      <c r="AE58" s="434"/>
      <c r="AF58" s="434"/>
      <c r="AG58" s="434"/>
      <c r="AH58" s="434"/>
      <c r="AI58" s="434"/>
      <c r="AJ58" s="434"/>
      <c r="AK58" s="434"/>
      <c r="AL58" s="434"/>
      <c r="AM58" s="434"/>
      <c r="AN58" s="434"/>
      <c r="AO58" s="434"/>
      <c r="AP58" s="434"/>
      <c r="AQ58" s="434"/>
      <c r="AR58" s="434"/>
      <c r="AS58" s="434"/>
      <c r="AT58" s="434"/>
      <c r="AU58" s="404" t="s">
        <v>270</v>
      </c>
      <c r="AV58" s="404"/>
      <c r="AW58" s="404"/>
      <c r="AX58" s="404"/>
      <c r="AY58" s="404"/>
      <c r="AZ58" s="404"/>
      <c r="BA58" s="434" t="s">
        <v>423</v>
      </c>
      <c r="BB58" s="434"/>
      <c r="BC58" s="434"/>
      <c r="BD58" s="434"/>
      <c r="BE58" s="434"/>
      <c r="BF58" s="434"/>
      <c r="BG58" s="434"/>
      <c r="BH58" s="434"/>
      <c r="BI58" s="434"/>
      <c r="BJ58" s="434"/>
      <c r="BK58" s="434"/>
      <c r="BL58" s="434"/>
      <c r="BM58" s="434"/>
      <c r="BN58" s="434"/>
      <c r="BO58" s="434"/>
      <c r="BP58" s="434"/>
      <c r="BQ58" s="434"/>
      <c r="BR58" s="434"/>
      <c r="BS58" s="434"/>
      <c r="BT58" s="434"/>
      <c r="BU58" s="434"/>
      <c r="BV58" s="434"/>
      <c r="BW58" s="434"/>
      <c r="BX58" s="434"/>
      <c r="BY58" s="434"/>
      <c r="BZ58" s="434"/>
      <c r="CA58" s="434"/>
      <c r="CB58" s="434"/>
      <c r="CC58" s="434"/>
      <c r="CD58" s="434"/>
      <c r="CE58" s="434"/>
      <c r="CF58" s="434"/>
      <c r="CG58" s="434"/>
      <c r="CH58" s="434"/>
      <c r="CI58" s="434"/>
      <c r="CJ58" s="434"/>
      <c r="CK58" s="434"/>
      <c r="CL58" s="434"/>
      <c r="CM58" s="434"/>
      <c r="CN58" s="197"/>
    </row>
    <row r="59" spans="2:92" s="10" customFormat="1" ht="24.75" customHeight="1" x14ac:dyDescent="0.45">
      <c r="B59" s="403" t="s">
        <v>270</v>
      </c>
      <c r="C59" s="404"/>
      <c r="D59" s="404"/>
      <c r="E59" s="404"/>
      <c r="F59" s="404"/>
      <c r="G59" s="404"/>
      <c r="H59" s="434" t="s">
        <v>421</v>
      </c>
      <c r="I59" s="434"/>
      <c r="J59" s="434"/>
      <c r="K59" s="434"/>
      <c r="L59" s="434"/>
      <c r="M59" s="434"/>
      <c r="N59" s="434"/>
      <c r="O59" s="434"/>
      <c r="P59" s="434"/>
      <c r="Q59" s="434"/>
      <c r="R59" s="434"/>
      <c r="S59" s="434"/>
      <c r="T59" s="434"/>
      <c r="U59" s="434"/>
      <c r="V59" s="434"/>
      <c r="W59" s="434"/>
      <c r="X59" s="434"/>
      <c r="Y59" s="434"/>
      <c r="Z59" s="434"/>
      <c r="AA59" s="434"/>
      <c r="AB59" s="434"/>
      <c r="AC59" s="434"/>
      <c r="AD59" s="434"/>
      <c r="AE59" s="434"/>
      <c r="AF59" s="434"/>
      <c r="AG59" s="434"/>
      <c r="AH59" s="434"/>
      <c r="AI59" s="434"/>
      <c r="AJ59" s="434"/>
      <c r="AK59" s="434"/>
      <c r="AL59" s="434"/>
      <c r="AM59" s="434"/>
      <c r="AN59" s="434"/>
      <c r="AO59" s="434"/>
      <c r="AP59" s="434"/>
      <c r="AQ59" s="434"/>
      <c r="AR59" s="434"/>
      <c r="AS59" s="434"/>
      <c r="AT59" s="434"/>
      <c r="AU59" s="404" t="s">
        <v>270</v>
      </c>
      <c r="AV59" s="404"/>
      <c r="AW59" s="404"/>
      <c r="AX59" s="404"/>
      <c r="AY59" s="404"/>
      <c r="AZ59" s="404"/>
      <c r="BA59" s="434" t="s">
        <v>420</v>
      </c>
      <c r="BB59" s="434"/>
      <c r="BC59" s="434"/>
      <c r="BD59" s="434"/>
      <c r="BE59" s="434"/>
      <c r="BF59" s="434"/>
      <c r="BG59" s="434"/>
      <c r="BH59" s="434"/>
      <c r="BI59" s="434"/>
      <c r="BJ59" s="434"/>
      <c r="BK59" s="434"/>
      <c r="BL59" s="434"/>
      <c r="BM59" s="434"/>
      <c r="BN59" s="434"/>
      <c r="BO59" s="434"/>
      <c r="BP59" s="434"/>
      <c r="BQ59" s="434"/>
      <c r="BR59" s="434"/>
      <c r="BS59" s="434"/>
      <c r="BT59" s="434"/>
      <c r="BU59" s="434"/>
      <c r="BV59" s="434"/>
      <c r="BW59" s="434"/>
      <c r="BX59" s="434"/>
      <c r="BY59" s="434"/>
      <c r="BZ59" s="434"/>
      <c r="CA59" s="434"/>
      <c r="CB59" s="434"/>
      <c r="CC59" s="434"/>
      <c r="CD59" s="434"/>
      <c r="CE59" s="434"/>
      <c r="CF59" s="434"/>
      <c r="CG59" s="434"/>
      <c r="CH59" s="434"/>
      <c r="CI59" s="434"/>
      <c r="CJ59" s="434"/>
      <c r="CK59" s="434"/>
      <c r="CL59" s="434"/>
      <c r="CM59" s="434"/>
      <c r="CN59" s="197"/>
    </row>
    <row r="60" spans="2:92" s="10" customFormat="1" ht="24.75" customHeight="1" x14ac:dyDescent="0.45">
      <c r="B60" s="403" t="s">
        <v>270</v>
      </c>
      <c r="C60" s="404"/>
      <c r="D60" s="404"/>
      <c r="E60" s="404"/>
      <c r="F60" s="404"/>
      <c r="G60" s="404"/>
      <c r="H60" s="434" t="s">
        <v>417</v>
      </c>
      <c r="I60" s="434"/>
      <c r="J60" s="434"/>
      <c r="K60" s="434"/>
      <c r="L60" s="434"/>
      <c r="M60" s="434"/>
      <c r="N60" s="434"/>
      <c r="O60" s="434"/>
      <c r="P60" s="434"/>
      <c r="Q60" s="434"/>
      <c r="R60" s="434"/>
      <c r="S60" s="434"/>
      <c r="T60" s="434"/>
      <c r="U60" s="434"/>
      <c r="V60" s="434"/>
      <c r="W60" s="434"/>
      <c r="X60" s="434"/>
      <c r="Y60" s="434"/>
      <c r="Z60" s="434"/>
      <c r="AA60" s="434"/>
      <c r="AB60" s="434"/>
      <c r="AC60" s="434"/>
      <c r="AD60" s="434"/>
      <c r="AE60" s="434"/>
      <c r="AF60" s="434"/>
      <c r="AG60" s="434"/>
      <c r="AH60" s="434"/>
      <c r="AI60" s="434"/>
      <c r="AJ60" s="434"/>
      <c r="AK60" s="434"/>
      <c r="AL60" s="434"/>
      <c r="AM60" s="434"/>
      <c r="AN60" s="434"/>
      <c r="AO60" s="434"/>
      <c r="AP60" s="434"/>
      <c r="AQ60" s="434"/>
      <c r="AR60" s="434"/>
      <c r="AS60" s="434"/>
      <c r="AT60" s="434"/>
      <c r="AU60" s="404" t="s">
        <v>270</v>
      </c>
      <c r="AV60" s="404"/>
      <c r="AW60" s="404"/>
      <c r="AX60" s="404"/>
      <c r="AY60" s="404"/>
      <c r="AZ60" s="404"/>
      <c r="BA60" s="434" t="s">
        <v>424</v>
      </c>
      <c r="BB60" s="434"/>
      <c r="BC60" s="434"/>
      <c r="BD60" s="434"/>
      <c r="BE60" s="434"/>
      <c r="BF60" s="434"/>
      <c r="BG60" s="434"/>
      <c r="BH60" s="434"/>
      <c r="BI60" s="434"/>
      <c r="BJ60" s="434"/>
      <c r="BK60" s="434"/>
      <c r="BL60" s="434"/>
      <c r="BM60" s="434"/>
      <c r="BN60" s="434"/>
      <c r="BO60" s="434"/>
      <c r="BP60" s="434"/>
      <c r="BQ60" s="434"/>
      <c r="BR60" s="434"/>
      <c r="BS60" s="434"/>
      <c r="BT60" s="434"/>
      <c r="BU60" s="434"/>
      <c r="BV60" s="434"/>
      <c r="BW60" s="434"/>
      <c r="BX60" s="434"/>
      <c r="BY60" s="434"/>
      <c r="BZ60" s="434"/>
      <c r="CA60" s="434"/>
      <c r="CB60" s="434"/>
      <c r="CC60" s="434"/>
      <c r="CD60" s="434"/>
      <c r="CE60" s="434"/>
      <c r="CF60" s="434"/>
      <c r="CG60" s="434"/>
      <c r="CH60" s="434"/>
      <c r="CI60" s="434"/>
      <c r="CJ60" s="434"/>
      <c r="CK60" s="434"/>
      <c r="CL60" s="434"/>
      <c r="CM60" s="434"/>
      <c r="CN60" s="197"/>
    </row>
    <row r="61" spans="2:92" s="10" customFormat="1" ht="5.25" customHeight="1" x14ac:dyDescent="0.45">
      <c r="B61" s="246"/>
      <c r="C61" s="247"/>
      <c r="D61" s="247"/>
      <c r="E61" s="247"/>
      <c r="F61" s="247"/>
      <c r="G61" s="247"/>
      <c r="H61" s="429"/>
      <c r="I61" s="429"/>
      <c r="J61" s="429"/>
      <c r="K61" s="429"/>
      <c r="L61" s="429"/>
      <c r="M61" s="429"/>
      <c r="N61" s="429"/>
      <c r="O61" s="429"/>
      <c r="P61" s="429"/>
      <c r="Q61" s="429"/>
      <c r="R61" s="429"/>
      <c r="S61" s="429"/>
      <c r="T61" s="429"/>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429"/>
      <c r="AY61" s="429"/>
      <c r="AZ61" s="429"/>
      <c r="BA61" s="429"/>
      <c r="BB61" s="429"/>
      <c r="BC61" s="429"/>
      <c r="BD61" s="429"/>
      <c r="BE61" s="429"/>
      <c r="BF61" s="429"/>
      <c r="BG61" s="429"/>
      <c r="BH61" s="429"/>
      <c r="BI61" s="429"/>
      <c r="BJ61" s="429"/>
      <c r="BK61" s="429"/>
      <c r="BL61" s="429"/>
      <c r="BM61" s="429"/>
      <c r="BN61" s="429"/>
      <c r="BO61" s="429"/>
      <c r="BP61" s="429"/>
      <c r="BQ61" s="429"/>
      <c r="BR61" s="429"/>
      <c r="BS61" s="429"/>
      <c r="BT61" s="429"/>
      <c r="BU61" s="429"/>
      <c r="BV61" s="429"/>
      <c r="BW61" s="429"/>
      <c r="BX61" s="429"/>
      <c r="BY61" s="429"/>
      <c r="BZ61" s="429"/>
      <c r="CA61" s="429"/>
      <c r="CB61" s="429"/>
      <c r="CC61" s="429"/>
      <c r="CD61" s="429"/>
      <c r="CE61" s="429"/>
      <c r="CF61" s="429"/>
      <c r="CG61" s="429"/>
      <c r="CH61" s="429"/>
      <c r="CI61" s="429"/>
      <c r="CJ61" s="429"/>
      <c r="CK61" s="429"/>
      <c r="CL61" s="429"/>
      <c r="CM61" s="429"/>
      <c r="CN61" s="430"/>
    </row>
    <row r="62" spans="2:92" ht="8.25" customHeight="1" x14ac:dyDescent="0.45"/>
    <row r="66" spans="1:93" s="10" customFormat="1" ht="19.8" x14ac:dyDescent="0.45">
      <c r="A66" s="8"/>
      <c r="B66" s="8"/>
      <c r="C66" s="8"/>
      <c r="D66" s="8"/>
      <c r="E66" s="16"/>
      <c r="F66" s="16"/>
      <c r="G66" s="17"/>
      <c r="H66" s="17"/>
      <c r="I66" s="17"/>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row>
    <row r="67" spans="1:93" s="10" customFormat="1" ht="5.25" customHeight="1" x14ac:dyDescent="0.45">
      <c r="A67" s="8"/>
      <c r="B67" s="8"/>
      <c r="C67" s="8"/>
      <c r="D67" s="8"/>
      <c r="E67" s="16"/>
      <c r="F67" s="16"/>
      <c r="G67" s="17"/>
      <c r="H67" s="17"/>
      <c r="I67" s="17"/>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row>
    <row r="68" spans="1:93" s="10" customFormat="1" ht="24.75" customHeight="1" x14ac:dyDescent="0.45">
      <c r="A68" s="8"/>
      <c r="B68" s="8"/>
      <c r="C68" s="8"/>
      <c r="D68" s="8"/>
      <c r="E68" s="16"/>
      <c r="F68" s="16"/>
      <c r="G68" s="17"/>
      <c r="H68" s="17"/>
      <c r="I68" s="17"/>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row>
    <row r="69" spans="1:93" s="10" customFormat="1" ht="24.75" customHeight="1" x14ac:dyDescent="0.45">
      <c r="A69" s="8"/>
      <c r="B69" s="8"/>
      <c r="C69" s="8"/>
      <c r="D69" s="8"/>
      <c r="E69" s="16"/>
      <c r="F69" s="16"/>
      <c r="G69" s="17"/>
      <c r="H69" s="17"/>
      <c r="I69" s="17"/>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row>
    <row r="70" spans="1:93" s="10" customFormat="1" ht="6" customHeight="1" x14ac:dyDescent="0.45">
      <c r="A70" s="8"/>
      <c r="B70" s="8"/>
      <c r="C70" s="8"/>
      <c r="D70" s="8"/>
      <c r="E70" s="16"/>
      <c r="F70" s="16"/>
      <c r="G70" s="17"/>
      <c r="H70" s="17"/>
      <c r="I70" s="17"/>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row>
    <row r="71" spans="1:93" s="10" customFormat="1" ht="6.75" customHeight="1" x14ac:dyDescent="0.45">
      <c r="A71" s="8"/>
      <c r="B71" s="8"/>
      <c r="C71" s="8"/>
      <c r="D71" s="8"/>
      <c r="E71" s="16"/>
      <c r="F71" s="16"/>
      <c r="G71" s="17"/>
      <c r="H71" s="17"/>
      <c r="I71" s="17"/>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row>
  </sheetData>
  <mergeCells count="130">
    <mergeCell ref="B61:G61"/>
    <mergeCell ref="H61:CN61"/>
    <mergeCell ref="B54:CN54"/>
    <mergeCell ref="AU57:AZ57"/>
    <mergeCell ref="AU56:AZ56"/>
    <mergeCell ref="B58:G58"/>
    <mergeCell ref="AU58:AZ58"/>
    <mergeCell ref="B59:G59"/>
    <mergeCell ref="AU59:AZ59"/>
    <mergeCell ref="B60:G60"/>
    <mergeCell ref="AU60:AZ60"/>
    <mergeCell ref="H56:AT56"/>
    <mergeCell ref="H57:AT57"/>
    <mergeCell ref="H58:AT58"/>
    <mergeCell ref="H59:AT59"/>
    <mergeCell ref="H60:AT60"/>
    <mergeCell ref="BA56:CM56"/>
    <mergeCell ref="BA57:CM57"/>
    <mergeCell ref="BA58:CM58"/>
    <mergeCell ref="BA59:CM59"/>
    <mergeCell ref="BA60:CM60"/>
    <mergeCell ref="B55:G55"/>
    <mergeCell ref="H55:CN55"/>
    <mergeCell ref="B56:G56"/>
    <mergeCell ref="B57:G57"/>
    <mergeCell ref="AM51:BA51"/>
    <mergeCell ref="BB51:BG51"/>
    <mergeCell ref="BH51:BO51"/>
    <mergeCell ref="B43:CN43"/>
    <mergeCell ref="AY42:BI42"/>
    <mergeCell ref="BJ42:CN42"/>
    <mergeCell ref="B35:K35"/>
    <mergeCell ref="L35:AX35"/>
    <mergeCell ref="AY35:CN35"/>
    <mergeCell ref="B38:K40"/>
    <mergeCell ref="L38:N38"/>
    <mergeCell ref="P38:AA38"/>
    <mergeCell ref="B42:K42"/>
    <mergeCell ref="L42:AX42"/>
    <mergeCell ref="L41:AX41"/>
    <mergeCell ref="AY41:BI41"/>
    <mergeCell ref="BJ41:CN41"/>
    <mergeCell ref="B45:G46"/>
    <mergeCell ref="H45:CN46"/>
    <mergeCell ref="B41:K41"/>
    <mergeCell ref="B50:G52"/>
    <mergeCell ref="B32:CN32"/>
    <mergeCell ref="B36:K37"/>
    <mergeCell ref="L36:AX37"/>
    <mergeCell ref="AY36:BI36"/>
    <mergeCell ref="BJ36:CN36"/>
    <mergeCell ref="AY37:BI37"/>
    <mergeCell ref="BJ37:CN37"/>
    <mergeCell ref="B34:K34"/>
    <mergeCell ref="BQ34:CN34"/>
    <mergeCell ref="L34:N34"/>
    <mergeCell ref="AI34:AK34"/>
    <mergeCell ref="BE34:BG34"/>
    <mergeCell ref="BH34:BP34"/>
    <mergeCell ref="O34:AH34"/>
    <mergeCell ref="AL34:BD34"/>
    <mergeCell ref="B33:CN33"/>
    <mergeCell ref="B29:K29"/>
    <mergeCell ref="L29:AX29"/>
    <mergeCell ref="BE6:BM6"/>
    <mergeCell ref="BN6:BY6"/>
    <mergeCell ref="BZ6:CB6"/>
    <mergeCell ref="BJ15:CN15"/>
    <mergeCell ref="AY29:BI29"/>
    <mergeCell ref="BJ29:CN29"/>
    <mergeCell ref="L24:AX25"/>
    <mergeCell ref="AY24:BI24"/>
    <mergeCell ref="BJ24:CN24"/>
    <mergeCell ref="L16:AX17"/>
    <mergeCell ref="AY16:BI16"/>
    <mergeCell ref="BJ16:CN16"/>
    <mergeCell ref="AY17:BI17"/>
    <mergeCell ref="BJ17:CN17"/>
    <mergeCell ref="P18:AA18"/>
    <mergeCell ref="AB18:CN18"/>
    <mergeCell ref="L19:CN20"/>
    <mergeCell ref="B22:CN22"/>
    <mergeCell ref="B26:K28"/>
    <mergeCell ref="L26:N26"/>
    <mergeCell ref="P26:AA26"/>
    <mergeCell ref="AB26:CN26"/>
    <mergeCell ref="A9:CO9"/>
    <mergeCell ref="B11:CN11"/>
    <mergeCell ref="B13:CN13"/>
    <mergeCell ref="B14:CN14"/>
    <mergeCell ref="BE5:BM5"/>
    <mergeCell ref="BZ5:CB5"/>
    <mergeCell ref="CC5:CF5"/>
    <mergeCell ref="CG5:CH5"/>
    <mergeCell ref="L27:CN28"/>
    <mergeCell ref="B23:K23"/>
    <mergeCell ref="L23:AX23"/>
    <mergeCell ref="AY23:CN23"/>
    <mergeCell ref="AY25:BI25"/>
    <mergeCell ref="BJ25:CN25"/>
    <mergeCell ref="B18:K20"/>
    <mergeCell ref="L18:N18"/>
    <mergeCell ref="CI5:CL5"/>
    <mergeCell ref="CM5:CN5"/>
    <mergeCell ref="B15:K17"/>
    <mergeCell ref="B24:K25"/>
    <mergeCell ref="BN1:CN2"/>
    <mergeCell ref="BE4:CO4"/>
    <mergeCell ref="BN5:BY5"/>
    <mergeCell ref="B30:K30"/>
    <mergeCell ref="L30:AX30"/>
    <mergeCell ref="AY30:BI30"/>
    <mergeCell ref="BJ30:CN30"/>
    <mergeCell ref="AB38:CN38"/>
    <mergeCell ref="L39:CN40"/>
    <mergeCell ref="AP1:BC1"/>
    <mergeCell ref="L15:P15"/>
    <mergeCell ref="Q15:AX15"/>
    <mergeCell ref="AY15:BI15"/>
    <mergeCell ref="BE1:BM2"/>
    <mergeCell ref="BE3:BM3"/>
    <mergeCell ref="BN3:CN3"/>
    <mergeCell ref="CC6:CF6"/>
    <mergeCell ref="CG6:CH6"/>
    <mergeCell ref="CI6:CL6"/>
    <mergeCell ref="CM6:CN6"/>
    <mergeCell ref="AP2:BC5"/>
    <mergeCell ref="C3:AN3"/>
    <mergeCell ref="P6:W6"/>
    <mergeCell ref="B8:CN8"/>
  </mergeCells>
  <phoneticPr fontId="3"/>
  <conditionalFormatting sqref="L16">
    <cfRule type="cellIs" dxfId="139" priority="80" operator="equal">
      <formula>""</formula>
    </cfRule>
  </conditionalFormatting>
  <conditionalFormatting sqref="L19">
    <cfRule type="cellIs" dxfId="138" priority="67" operator="equal">
      <formula>""</formula>
    </cfRule>
  </conditionalFormatting>
  <conditionalFormatting sqref="L23:L24">
    <cfRule type="cellIs" dxfId="137" priority="1" operator="equal">
      <formula>""</formula>
    </cfRule>
  </conditionalFormatting>
  <conditionalFormatting sqref="L27">
    <cfRule type="cellIs" dxfId="136" priority="65" operator="equal">
      <formula>""</formula>
    </cfRule>
  </conditionalFormatting>
  <conditionalFormatting sqref="L29:L30">
    <cfRule type="cellIs" dxfId="135" priority="72" operator="equal">
      <formula>""</formula>
    </cfRule>
  </conditionalFormatting>
  <conditionalFormatting sqref="L35:L36">
    <cfRule type="cellIs" dxfId="134" priority="4" operator="equal">
      <formula>""</formula>
    </cfRule>
  </conditionalFormatting>
  <conditionalFormatting sqref="L39">
    <cfRule type="cellIs" dxfId="133" priority="37" operator="equal">
      <formula>""</formula>
    </cfRule>
  </conditionalFormatting>
  <conditionalFormatting sqref="L41:L42">
    <cfRule type="cellIs" dxfId="132" priority="39" operator="equal">
      <formula>""</formula>
    </cfRule>
  </conditionalFormatting>
  <conditionalFormatting sqref="P18">
    <cfRule type="cellIs" dxfId="131" priority="68" operator="equal">
      <formula>""</formula>
    </cfRule>
  </conditionalFormatting>
  <conditionalFormatting sqref="P26">
    <cfRule type="cellIs" dxfId="130" priority="66" operator="equal">
      <formula>""</formula>
    </cfRule>
  </conditionalFormatting>
  <conditionalFormatting sqref="P38">
    <cfRule type="cellIs" dxfId="129" priority="38" operator="equal">
      <formula>""</formula>
    </cfRule>
  </conditionalFormatting>
  <conditionalFormatting sqref="Q15">
    <cfRule type="cellIs" dxfId="128" priority="79" operator="equal">
      <formula>""</formula>
    </cfRule>
  </conditionalFormatting>
  <conditionalFormatting sqref="BJ15:BJ17">
    <cfRule type="cellIs" dxfId="127" priority="69" operator="equal">
      <formula>""</formula>
    </cfRule>
  </conditionalFormatting>
  <conditionalFormatting sqref="BJ24:BJ25">
    <cfRule type="cellIs" dxfId="126" priority="78" operator="equal">
      <formula>""</formula>
    </cfRule>
  </conditionalFormatting>
  <conditionalFormatting sqref="BJ29:BJ30">
    <cfRule type="cellIs" dxfId="125" priority="73" operator="equal">
      <formula>""</formula>
    </cfRule>
  </conditionalFormatting>
  <conditionalFormatting sqref="BJ36:BJ37">
    <cfRule type="cellIs" dxfId="124" priority="44" operator="equal">
      <formula>""</formula>
    </cfRule>
  </conditionalFormatting>
  <conditionalFormatting sqref="BJ41:BJ42">
    <cfRule type="cellIs" dxfId="123" priority="40" operator="equal">
      <formula>""</formula>
    </cfRule>
  </conditionalFormatting>
  <conditionalFormatting sqref="BN3">
    <cfRule type="cellIs" dxfId="122" priority="35" operator="equal">
      <formula>""</formula>
    </cfRule>
  </conditionalFormatting>
  <conditionalFormatting sqref="BN5:BN6">
    <cfRule type="cellIs" dxfId="121" priority="32" operator="equal">
      <formula>""</formula>
    </cfRule>
  </conditionalFormatting>
  <conditionalFormatting sqref="CC5:CC6">
    <cfRule type="cellIs" dxfId="120" priority="34" operator="equal">
      <formula>""</formula>
    </cfRule>
  </conditionalFormatting>
  <conditionalFormatting sqref="CI5:CI6">
    <cfRule type="cellIs" dxfId="119" priority="33" operator="equal">
      <formula>""</formula>
    </cfRule>
  </conditionalFormatting>
  <dataValidations count="1">
    <dataValidation type="list" allowBlank="1" showInputMessage="1" sqref="L34 AI34 BE34 B45 B56:B60 AU56:AU60 B50" xr:uid="{00000000-0002-0000-0100-000000000000}">
      <formula1>"□,☑"</formula1>
    </dataValidation>
  </dataValidations>
  <printOptions horizontalCentered="1"/>
  <pageMargins left="0.39370078740157483" right="0.39370078740157483" top="0.31496062992125984" bottom="0.23622047244094491" header="0.31496062992125984" footer="0.23622047244094491"/>
  <pageSetup paperSize="9" scale="53" orientation="portrait" r:id="rId1"/>
  <headerFooter>
    <oddFooter>&amp;R&amp;"ＭＳ Ｐ明朝,標準"（日本産業規格Ａ列４番）</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5" tint="0.79998168889431442"/>
    <pageSetUpPr fitToPage="1"/>
  </sheetPr>
  <dimension ref="A1:FO35"/>
  <sheetViews>
    <sheetView view="pageBreakPreview" zoomScale="85" zoomScaleNormal="70" zoomScaleSheetLayoutView="85" workbookViewId="0"/>
  </sheetViews>
  <sheetFormatPr defaultColWidth="1.19921875" defaultRowHeight="16.2" x14ac:dyDescent="0.45"/>
  <cols>
    <col min="1" max="1" width="1.19921875" style="8" customWidth="1"/>
    <col min="2" max="4" width="1.3984375" style="8" customWidth="1"/>
    <col min="5" max="6" width="1.3984375" style="16" customWidth="1"/>
    <col min="7" max="9" width="1.3984375" style="17" customWidth="1"/>
    <col min="10" max="41" width="1.3984375" style="8" customWidth="1"/>
    <col min="42" max="45" width="1.19921875" style="8"/>
    <col min="46" max="46" width="1.19921875" style="8" customWidth="1"/>
    <col min="47" max="54" width="1.19921875" style="8"/>
    <col min="55" max="55" width="1.19921875" style="8" customWidth="1"/>
    <col min="56" max="93" width="1.3984375" style="8" customWidth="1"/>
    <col min="94" max="94" width="1.59765625" style="8" customWidth="1"/>
    <col min="95" max="102" width="1.19921875" style="8"/>
    <col min="103" max="103" width="8.8984375" style="8" hidden="1" customWidth="1"/>
    <col min="104" max="104" width="15.5" style="8" hidden="1" customWidth="1"/>
    <col min="105" max="256" width="1.19921875" style="8"/>
    <col min="257" max="262" width="1.19921875" style="8" customWidth="1"/>
    <col min="263" max="384" width="1.19921875" style="8"/>
    <col min="385" max="391" width="1.19921875" style="8" customWidth="1"/>
    <col min="392" max="395" width="1.19921875" style="8"/>
    <col min="396" max="396" width="1.09765625" style="8" customWidth="1"/>
    <col min="397" max="640" width="1.19921875" style="8"/>
    <col min="641" max="647" width="1.19921875" style="8" customWidth="1"/>
    <col min="648" max="651" width="1.19921875" style="8"/>
    <col min="652" max="652" width="1.09765625" style="8" customWidth="1"/>
    <col min="653" max="896" width="1.19921875" style="8"/>
    <col min="897" max="903" width="1.19921875" style="8" customWidth="1"/>
    <col min="904" max="907" width="1.19921875" style="8"/>
    <col min="908" max="908" width="1.09765625" style="8" customWidth="1"/>
    <col min="909" max="1152" width="1.19921875" style="8"/>
    <col min="1153" max="1159" width="1.19921875" style="8" customWidth="1"/>
    <col min="1160" max="1163" width="1.19921875" style="8"/>
    <col min="1164" max="1164" width="1.09765625" style="8" customWidth="1"/>
    <col min="1165" max="1408" width="1.19921875" style="8"/>
    <col min="1409" max="1415" width="1.19921875" style="8" customWidth="1"/>
    <col min="1416" max="1419" width="1.19921875" style="8"/>
    <col min="1420" max="1420" width="1.09765625" style="8" customWidth="1"/>
    <col min="1421" max="1664" width="1.19921875" style="8"/>
    <col min="1665" max="1671" width="1.19921875" style="8" customWidth="1"/>
    <col min="1672" max="1675" width="1.19921875" style="8"/>
    <col min="1676" max="1676" width="1.09765625" style="8" customWidth="1"/>
    <col min="1677" max="1920" width="1.19921875" style="8"/>
    <col min="1921" max="1927" width="1.19921875" style="8" customWidth="1"/>
    <col min="1928" max="1931" width="1.19921875" style="8"/>
    <col min="1932" max="1932" width="1.09765625" style="8" customWidth="1"/>
    <col min="1933" max="2176" width="1.19921875" style="8"/>
    <col min="2177" max="2183" width="1.19921875" style="8" customWidth="1"/>
    <col min="2184" max="2187" width="1.19921875" style="8"/>
    <col min="2188" max="2188" width="1.09765625" style="8" customWidth="1"/>
    <col min="2189" max="2432" width="1.19921875" style="8"/>
    <col min="2433" max="2439" width="1.19921875" style="8" customWidth="1"/>
    <col min="2440" max="2443" width="1.19921875" style="8"/>
    <col min="2444" max="2444" width="1.09765625" style="8" customWidth="1"/>
    <col min="2445" max="2688" width="1.19921875" style="8"/>
    <col min="2689" max="2695" width="1.19921875" style="8" customWidth="1"/>
    <col min="2696" max="2699" width="1.19921875" style="8"/>
    <col min="2700" max="2700" width="1.09765625" style="8" customWidth="1"/>
    <col min="2701" max="2944" width="1.19921875" style="8"/>
    <col min="2945" max="2951" width="1.19921875" style="8" customWidth="1"/>
    <col min="2952" max="2955" width="1.19921875" style="8"/>
    <col min="2956" max="2956" width="1.09765625" style="8" customWidth="1"/>
    <col min="2957" max="3200" width="1.19921875" style="8"/>
    <col min="3201" max="3207" width="1.19921875" style="8" customWidth="1"/>
    <col min="3208" max="3211" width="1.19921875" style="8"/>
    <col min="3212" max="3212" width="1.09765625" style="8" customWidth="1"/>
    <col min="3213" max="3456" width="1.19921875" style="8"/>
    <col min="3457" max="3463" width="1.19921875" style="8" customWidth="1"/>
    <col min="3464" max="3467" width="1.19921875" style="8"/>
    <col min="3468" max="3468" width="1.09765625" style="8" customWidth="1"/>
    <col min="3469" max="3712" width="1.19921875" style="8"/>
    <col min="3713" max="3719" width="1.19921875" style="8" customWidth="1"/>
    <col min="3720" max="3723" width="1.19921875" style="8"/>
    <col min="3724" max="3724" width="1.09765625" style="8" customWidth="1"/>
    <col min="3725" max="3968" width="1.19921875" style="8"/>
    <col min="3969" max="3975" width="1.19921875" style="8" customWidth="1"/>
    <col min="3976" max="3979" width="1.19921875" style="8"/>
    <col min="3980" max="3980" width="1.09765625" style="8" customWidth="1"/>
    <col min="3981" max="4224" width="1.19921875" style="8"/>
    <col min="4225" max="4231" width="1.19921875" style="8" customWidth="1"/>
    <col min="4232" max="4235" width="1.19921875" style="8"/>
    <col min="4236" max="4236" width="1.09765625" style="8" customWidth="1"/>
    <col min="4237" max="4480" width="1.19921875" style="8"/>
    <col min="4481" max="4487" width="1.19921875" style="8" customWidth="1"/>
    <col min="4488" max="4491" width="1.19921875" style="8"/>
    <col min="4492" max="4492" width="1.09765625" style="8" customWidth="1"/>
    <col min="4493" max="4736" width="1.19921875" style="8"/>
    <col min="4737" max="4743" width="1.19921875" style="8" customWidth="1"/>
    <col min="4744" max="4747" width="1.19921875" style="8"/>
    <col min="4748" max="4748" width="1.09765625" style="8" customWidth="1"/>
    <col min="4749" max="4992" width="1.19921875" style="8"/>
    <col min="4993" max="4999" width="1.19921875" style="8" customWidth="1"/>
    <col min="5000" max="5003" width="1.19921875" style="8"/>
    <col min="5004" max="5004" width="1.09765625" style="8" customWidth="1"/>
    <col min="5005" max="5248" width="1.19921875" style="8"/>
    <col min="5249" max="5255" width="1.19921875" style="8" customWidth="1"/>
    <col min="5256" max="5259" width="1.19921875" style="8"/>
    <col min="5260" max="5260" width="1.09765625" style="8" customWidth="1"/>
    <col min="5261" max="5504" width="1.19921875" style="8"/>
    <col min="5505" max="5511" width="1.19921875" style="8" customWidth="1"/>
    <col min="5512" max="5515" width="1.19921875" style="8"/>
    <col min="5516" max="5516" width="1.09765625" style="8" customWidth="1"/>
    <col min="5517" max="5760" width="1.19921875" style="8"/>
    <col min="5761" max="5767" width="1.19921875" style="8" customWidth="1"/>
    <col min="5768" max="5771" width="1.19921875" style="8"/>
    <col min="5772" max="5772" width="1.09765625" style="8" customWidth="1"/>
    <col min="5773" max="6016" width="1.19921875" style="8"/>
    <col min="6017" max="6023" width="1.19921875" style="8" customWidth="1"/>
    <col min="6024" max="6027" width="1.19921875" style="8"/>
    <col min="6028" max="6028" width="1.09765625" style="8" customWidth="1"/>
    <col min="6029" max="6272" width="1.19921875" style="8"/>
    <col min="6273" max="6279" width="1.19921875" style="8" customWidth="1"/>
    <col min="6280" max="6283" width="1.19921875" style="8"/>
    <col min="6284" max="6284" width="1.09765625" style="8" customWidth="1"/>
    <col min="6285" max="6528" width="1.19921875" style="8"/>
    <col min="6529" max="6535" width="1.19921875" style="8" customWidth="1"/>
    <col min="6536" max="6539" width="1.19921875" style="8"/>
    <col min="6540" max="6540" width="1.09765625" style="8" customWidth="1"/>
    <col min="6541" max="6784" width="1.19921875" style="8"/>
    <col min="6785" max="6791" width="1.19921875" style="8" customWidth="1"/>
    <col min="6792" max="6795" width="1.19921875" style="8"/>
    <col min="6796" max="6796" width="1.09765625" style="8" customWidth="1"/>
    <col min="6797" max="7040" width="1.19921875" style="8"/>
    <col min="7041" max="7047" width="1.19921875" style="8" customWidth="1"/>
    <col min="7048" max="7051" width="1.19921875" style="8"/>
    <col min="7052" max="7052" width="1.09765625" style="8" customWidth="1"/>
    <col min="7053" max="7296" width="1.19921875" style="8"/>
    <col min="7297" max="7303" width="1.19921875" style="8" customWidth="1"/>
    <col min="7304" max="7307" width="1.19921875" style="8"/>
    <col min="7308" max="7308" width="1.09765625" style="8" customWidth="1"/>
    <col min="7309" max="7552" width="1.19921875" style="8"/>
    <col min="7553" max="7559" width="1.19921875" style="8" customWidth="1"/>
    <col min="7560" max="7563" width="1.19921875" style="8"/>
    <col min="7564" max="7564" width="1.09765625" style="8" customWidth="1"/>
    <col min="7565" max="7808" width="1.19921875" style="8"/>
    <col min="7809" max="7815" width="1.19921875" style="8" customWidth="1"/>
    <col min="7816" max="7819" width="1.19921875" style="8"/>
    <col min="7820" max="7820" width="1.09765625" style="8" customWidth="1"/>
    <col min="7821" max="8064" width="1.19921875" style="8"/>
    <col min="8065" max="8071" width="1.19921875" style="8" customWidth="1"/>
    <col min="8072" max="8075" width="1.19921875" style="8"/>
    <col min="8076" max="8076" width="1.09765625" style="8" customWidth="1"/>
    <col min="8077" max="8320" width="1.19921875" style="8"/>
    <col min="8321" max="8327" width="1.19921875" style="8" customWidth="1"/>
    <col min="8328" max="8331" width="1.19921875" style="8"/>
    <col min="8332" max="8332" width="1.09765625" style="8" customWidth="1"/>
    <col min="8333" max="8576" width="1.19921875" style="8"/>
    <col min="8577" max="8583" width="1.19921875" style="8" customWidth="1"/>
    <col min="8584" max="8587" width="1.19921875" style="8"/>
    <col min="8588" max="8588" width="1.09765625" style="8" customWidth="1"/>
    <col min="8589" max="8832" width="1.19921875" style="8"/>
    <col min="8833" max="8839" width="1.19921875" style="8" customWidth="1"/>
    <col min="8840" max="8843" width="1.19921875" style="8"/>
    <col min="8844" max="8844" width="1.09765625" style="8" customWidth="1"/>
    <col min="8845" max="9088" width="1.19921875" style="8"/>
    <col min="9089" max="9095" width="1.19921875" style="8" customWidth="1"/>
    <col min="9096" max="9099" width="1.19921875" style="8"/>
    <col min="9100" max="9100" width="1.09765625" style="8" customWidth="1"/>
    <col min="9101" max="9344" width="1.19921875" style="8"/>
    <col min="9345" max="9351" width="1.19921875" style="8" customWidth="1"/>
    <col min="9352" max="9355" width="1.19921875" style="8"/>
    <col min="9356" max="9356" width="1.09765625" style="8" customWidth="1"/>
    <col min="9357" max="9600" width="1.19921875" style="8"/>
    <col min="9601" max="9607" width="1.19921875" style="8" customWidth="1"/>
    <col min="9608" max="9611" width="1.19921875" style="8"/>
    <col min="9612" max="9612" width="1.09765625" style="8" customWidth="1"/>
    <col min="9613" max="9856" width="1.19921875" style="8"/>
    <col min="9857" max="9863" width="1.19921875" style="8" customWidth="1"/>
    <col min="9864" max="9867" width="1.19921875" style="8"/>
    <col min="9868" max="9868" width="1.09765625" style="8" customWidth="1"/>
    <col min="9869" max="10112" width="1.19921875" style="8"/>
    <col min="10113" max="10119" width="1.19921875" style="8" customWidth="1"/>
    <col min="10120" max="10123" width="1.19921875" style="8"/>
    <col min="10124" max="10124" width="1.09765625" style="8" customWidth="1"/>
    <col min="10125" max="10368" width="1.19921875" style="8"/>
    <col min="10369" max="10375" width="1.19921875" style="8" customWidth="1"/>
    <col min="10376" max="10379" width="1.19921875" style="8"/>
    <col min="10380" max="10380" width="1.09765625" style="8" customWidth="1"/>
    <col min="10381" max="10624" width="1.19921875" style="8"/>
    <col min="10625" max="10631" width="1.19921875" style="8" customWidth="1"/>
    <col min="10632" max="10635" width="1.19921875" style="8"/>
    <col min="10636" max="10636" width="1.09765625" style="8" customWidth="1"/>
    <col min="10637" max="10880" width="1.19921875" style="8"/>
    <col min="10881" max="10887" width="1.19921875" style="8" customWidth="1"/>
    <col min="10888" max="10891" width="1.19921875" style="8"/>
    <col min="10892" max="10892" width="1.09765625" style="8" customWidth="1"/>
    <col min="10893" max="11136" width="1.19921875" style="8"/>
    <col min="11137" max="11143" width="1.19921875" style="8" customWidth="1"/>
    <col min="11144" max="11147" width="1.19921875" style="8"/>
    <col min="11148" max="11148" width="1.09765625" style="8" customWidth="1"/>
    <col min="11149" max="11392" width="1.19921875" style="8"/>
    <col min="11393" max="11399" width="1.19921875" style="8" customWidth="1"/>
    <col min="11400" max="11403" width="1.19921875" style="8"/>
    <col min="11404" max="11404" width="1.09765625" style="8" customWidth="1"/>
    <col min="11405" max="11648" width="1.19921875" style="8"/>
    <col min="11649" max="11655" width="1.19921875" style="8" customWidth="1"/>
    <col min="11656" max="11659" width="1.19921875" style="8"/>
    <col min="11660" max="11660" width="1.09765625" style="8" customWidth="1"/>
    <col min="11661" max="11904" width="1.19921875" style="8"/>
    <col min="11905" max="11911" width="1.19921875" style="8" customWidth="1"/>
    <col min="11912" max="11915" width="1.19921875" style="8"/>
    <col min="11916" max="11916" width="1.09765625" style="8" customWidth="1"/>
    <col min="11917" max="12160" width="1.19921875" style="8"/>
    <col min="12161" max="12167" width="1.19921875" style="8" customWidth="1"/>
    <col min="12168" max="12171" width="1.19921875" style="8"/>
    <col min="12172" max="12172" width="1.09765625" style="8" customWidth="1"/>
    <col min="12173" max="12416" width="1.19921875" style="8"/>
    <col min="12417" max="12423" width="1.19921875" style="8" customWidth="1"/>
    <col min="12424" max="12427" width="1.19921875" style="8"/>
    <col min="12428" max="12428" width="1.09765625" style="8" customWidth="1"/>
    <col min="12429" max="12672" width="1.19921875" style="8"/>
    <col min="12673" max="12679" width="1.19921875" style="8" customWidth="1"/>
    <col min="12680" max="12683" width="1.19921875" style="8"/>
    <col min="12684" max="12684" width="1.09765625" style="8" customWidth="1"/>
    <col min="12685" max="12928" width="1.19921875" style="8"/>
    <col min="12929" max="12935" width="1.19921875" style="8" customWidth="1"/>
    <col min="12936" max="12939" width="1.19921875" style="8"/>
    <col min="12940" max="12940" width="1.09765625" style="8" customWidth="1"/>
    <col min="12941" max="13184" width="1.19921875" style="8"/>
    <col min="13185" max="13191" width="1.19921875" style="8" customWidth="1"/>
    <col min="13192" max="13195" width="1.19921875" style="8"/>
    <col min="13196" max="13196" width="1.09765625" style="8" customWidth="1"/>
    <col min="13197" max="13440" width="1.19921875" style="8"/>
    <col min="13441" max="13447" width="1.19921875" style="8" customWidth="1"/>
    <col min="13448" max="13451" width="1.19921875" style="8"/>
    <col min="13452" max="13452" width="1.09765625" style="8" customWidth="1"/>
    <col min="13453" max="13696" width="1.19921875" style="8"/>
    <col min="13697" max="13703" width="1.19921875" style="8" customWidth="1"/>
    <col min="13704" max="13707" width="1.19921875" style="8"/>
    <col min="13708" max="13708" width="1.09765625" style="8" customWidth="1"/>
    <col min="13709" max="13952" width="1.19921875" style="8"/>
    <col min="13953" max="13959" width="1.19921875" style="8" customWidth="1"/>
    <col min="13960" max="13963" width="1.19921875" style="8"/>
    <col min="13964" max="13964" width="1.09765625" style="8" customWidth="1"/>
    <col min="13965" max="14208" width="1.19921875" style="8"/>
    <col min="14209" max="14215" width="1.19921875" style="8" customWidth="1"/>
    <col min="14216" max="14219" width="1.19921875" style="8"/>
    <col min="14220" max="14220" width="1.09765625" style="8" customWidth="1"/>
    <col min="14221" max="14464" width="1.19921875" style="8"/>
    <col min="14465" max="14471" width="1.19921875" style="8" customWidth="1"/>
    <col min="14472" max="14475" width="1.19921875" style="8"/>
    <col min="14476" max="14476" width="1.09765625" style="8" customWidth="1"/>
    <col min="14477" max="14720" width="1.19921875" style="8"/>
    <col min="14721" max="14727" width="1.19921875" style="8" customWidth="1"/>
    <col min="14728" max="14731" width="1.19921875" style="8"/>
    <col min="14732" max="14732" width="1.09765625" style="8" customWidth="1"/>
    <col min="14733" max="14976" width="1.19921875" style="8"/>
    <col min="14977" max="14983" width="1.19921875" style="8" customWidth="1"/>
    <col min="14984" max="14987" width="1.19921875" style="8"/>
    <col min="14988" max="14988" width="1.09765625" style="8" customWidth="1"/>
    <col min="14989" max="15232" width="1.19921875" style="8"/>
    <col min="15233" max="15239" width="1.19921875" style="8" customWidth="1"/>
    <col min="15240" max="15243" width="1.19921875" style="8"/>
    <col min="15244" max="15244" width="1.09765625" style="8" customWidth="1"/>
    <col min="15245" max="15488" width="1.19921875" style="8"/>
    <col min="15489" max="15495" width="1.19921875" style="8" customWidth="1"/>
    <col min="15496" max="15499" width="1.19921875" style="8"/>
    <col min="15500" max="15500" width="1.09765625" style="8" customWidth="1"/>
    <col min="15501" max="16384" width="1.19921875" style="8"/>
  </cols>
  <sheetData>
    <row r="1" spans="1:171" s="18" customFormat="1" ht="22.2" customHeight="1" x14ac:dyDescent="0.45">
      <c r="B1" s="10" t="s">
        <v>38</v>
      </c>
      <c r="C1" s="10"/>
      <c r="D1" s="10"/>
      <c r="E1" s="12"/>
      <c r="F1" s="12"/>
      <c r="G1" s="19"/>
      <c r="H1" s="19"/>
      <c r="I1" s="19"/>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P1" s="8"/>
      <c r="CQ1" s="15"/>
      <c r="CR1" s="8"/>
      <c r="CS1" s="8"/>
      <c r="CT1" s="8"/>
      <c r="CU1" s="15"/>
      <c r="CV1" s="15"/>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row>
    <row r="2" spans="1:171" s="18" customFormat="1" ht="10.199999999999999" customHeight="1" x14ac:dyDescent="0.45">
      <c r="B2" s="10"/>
      <c r="C2" s="10"/>
      <c r="D2" s="10"/>
      <c r="E2" s="12"/>
      <c r="F2" s="12"/>
      <c r="G2" s="19"/>
      <c r="H2" s="19"/>
      <c r="I2" s="19"/>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P2" s="8"/>
      <c r="CQ2" s="15"/>
      <c r="CR2" s="8"/>
      <c r="CS2" s="8"/>
      <c r="CT2" s="8"/>
      <c r="CU2" s="15"/>
      <c r="CV2" s="15"/>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row>
    <row r="3" spans="1:171" s="18" customFormat="1" ht="28.2" customHeight="1" x14ac:dyDescent="0.45">
      <c r="B3" s="10"/>
      <c r="C3" s="454" t="s">
        <v>389</v>
      </c>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P3" s="8"/>
      <c r="CQ3" s="20"/>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row>
    <row r="4" spans="1:171" ht="18.600000000000001" customHeight="1" x14ac:dyDescent="0.45">
      <c r="B4" s="21"/>
      <c r="C4" s="21"/>
      <c r="D4" s="21"/>
      <c r="E4" s="22"/>
      <c r="F4" s="22"/>
      <c r="G4" s="23"/>
      <c r="H4" s="23"/>
      <c r="I4" s="23"/>
      <c r="J4" s="21"/>
      <c r="K4" s="21"/>
      <c r="L4" s="21"/>
      <c r="M4" s="21"/>
      <c r="N4" s="21"/>
      <c r="O4" s="21"/>
      <c r="P4" s="21"/>
      <c r="Q4" s="21"/>
      <c r="R4" s="21"/>
      <c r="CO4" s="38"/>
      <c r="CP4" s="24"/>
    </row>
    <row r="5" spans="1:171" ht="19.8" x14ac:dyDescent="0.45">
      <c r="A5" s="244" t="s">
        <v>274</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row>
    <row r="6" spans="1:171" x14ac:dyDescent="0.45">
      <c r="E6" s="8"/>
      <c r="F6" s="8"/>
      <c r="G6" s="8"/>
      <c r="H6" s="8"/>
      <c r="I6" s="8"/>
      <c r="CO6" s="18"/>
      <c r="EN6" s="26"/>
    </row>
    <row r="7" spans="1:171" ht="33.75" customHeight="1" x14ac:dyDescent="0.45">
      <c r="C7" s="456" t="s">
        <v>64</v>
      </c>
      <c r="D7" s="457"/>
      <c r="E7" s="457"/>
      <c r="F7" s="457"/>
      <c r="G7" s="457"/>
      <c r="H7" s="457"/>
      <c r="I7" s="457"/>
      <c r="J7" s="457"/>
      <c r="K7" s="457"/>
      <c r="L7" s="457"/>
      <c r="M7" s="457"/>
      <c r="N7" s="457"/>
      <c r="O7" s="457"/>
      <c r="P7" s="457"/>
      <c r="Q7" s="457"/>
      <c r="R7" s="457"/>
      <c r="S7" s="457"/>
      <c r="T7" s="457"/>
      <c r="U7" s="458"/>
      <c r="V7" s="459" t="str">
        <f t="array" ref="V7">IF(第一面!L16:AX17&lt;&gt;"",第一面!L16:AX17,IF(第一面!L24:AX25&lt;&gt;"",第一面!L24:AX25&amp;"　"&amp;第一面!BJ24:CN24&amp;"　"&amp;第一面!BJ25:CN25,""))</f>
        <v/>
      </c>
      <c r="W7" s="460"/>
      <c r="X7" s="460"/>
      <c r="Y7" s="460"/>
      <c r="Z7" s="460"/>
      <c r="AA7" s="460"/>
      <c r="AB7" s="460"/>
      <c r="AC7" s="460"/>
      <c r="AD7" s="460"/>
      <c r="AE7" s="460"/>
      <c r="AF7" s="460"/>
      <c r="AG7" s="460"/>
      <c r="AH7" s="460"/>
      <c r="AI7" s="460"/>
      <c r="AJ7" s="460"/>
      <c r="AK7" s="460"/>
      <c r="AL7" s="460"/>
      <c r="AM7" s="460"/>
      <c r="AN7" s="460"/>
      <c r="AO7" s="460"/>
      <c r="AP7" s="460"/>
      <c r="AQ7" s="460"/>
      <c r="AR7" s="460"/>
      <c r="AS7" s="460"/>
      <c r="AT7" s="460"/>
      <c r="AU7" s="460"/>
      <c r="AV7" s="460"/>
      <c r="AW7" s="460"/>
      <c r="AX7" s="460"/>
      <c r="AY7" s="460"/>
      <c r="AZ7" s="460"/>
      <c r="BA7" s="460"/>
      <c r="BB7" s="460"/>
      <c r="BC7" s="460"/>
      <c r="BD7" s="460"/>
      <c r="BE7" s="460"/>
      <c r="BF7" s="460"/>
      <c r="BG7" s="460"/>
      <c r="BH7" s="460"/>
      <c r="BI7" s="460"/>
      <c r="BJ7" s="460"/>
      <c r="BK7" s="460"/>
      <c r="BL7" s="460"/>
      <c r="BM7" s="460"/>
      <c r="BN7" s="460"/>
      <c r="BO7" s="460"/>
      <c r="BP7" s="460"/>
      <c r="BQ7" s="460"/>
      <c r="BR7" s="460"/>
      <c r="BS7" s="460"/>
      <c r="BT7" s="460"/>
      <c r="BU7" s="460"/>
      <c r="BV7" s="460"/>
      <c r="BW7" s="460"/>
      <c r="BX7" s="460"/>
      <c r="BY7" s="460"/>
      <c r="BZ7" s="460"/>
      <c r="CA7" s="460"/>
      <c r="CB7" s="460"/>
      <c r="CC7" s="460"/>
      <c r="CD7" s="460"/>
      <c r="CE7" s="460"/>
      <c r="CF7" s="460"/>
      <c r="CG7" s="460"/>
      <c r="CH7" s="460"/>
      <c r="CI7" s="460"/>
      <c r="CJ7" s="460"/>
      <c r="CK7" s="460"/>
      <c r="CL7" s="460"/>
      <c r="CM7" s="460"/>
      <c r="CN7" s="460"/>
      <c r="CO7" s="461"/>
    </row>
    <row r="8" spans="1:171" ht="15" customHeight="1" x14ac:dyDescent="0.45">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row>
    <row r="9" spans="1:171" ht="46.5" customHeight="1" x14ac:dyDescent="0.45">
      <c r="B9" s="455" t="s">
        <v>275</v>
      </c>
      <c r="C9" s="455"/>
      <c r="D9" s="455"/>
      <c r="E9" s="455"/>
      <c r="F9" s="455"/>
      <c r="G9" s="455"/>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5"/>
      <c r="AM9" s="455"/>
      <c r="AN9" s="455"/>
      <c r="AO9" s="455"/>
      <c r="AP9" s="455"/>
      <c r="AQ9" s="455"/>
      <c r="AR9" s="455"/>
      <c r="AS9" s="455"/>
      <c r="AT9" s="455"/>
      <c r="AU9" s="455"/>
      <c r="AV9" s="455"/>
      <c r="AW9" s="455"/>
      <c r="AX9" s="455"/>
      <c r="AY9" s="455"/>
      <c r="AZ9" s="455"/>
      <c r="BA9" s="455"/>
      <c r="BB9" s="455"/>
      <c r="BC9" s="455"/>
      <c r="BD9" s="455"/>
      <c r="BE9" s="455"/>
      <c r="BF9" s="455"/>
      <c r="BG9" s="455"/>
      <c r="BH9" s="455"/>
      <c r="BI9" s="455"/>
      <c r="BJ9" s="455"/>
      <c r="BK9" s="455"/>
      <c r="BL9" s="455"/>
      <c r="BM9" s="455"/>
      <c r="BN9" s="455"/>
      <c r="BO9" s="455"/>
      <c r="BP9" s="455"/>
      <c r="BQ9" s="455"/>
      <c r="BR9" s="455"/>
      <c r="BS9" s="455"/>
      <c r="BT9" s="455"/>
      <c r="BU9" s="455"/>
      <c r="BV9" s="455"/>
      <c r="BW9" s="455"/>
      <c r="BX9" s="455"/>
      <c r="BY9" s="455"/>
      <c r="BZ9" s="455"/>
      <c r="CA9" s="455"/>
      <c r="CB9" s="455"/>
      <c r="CC9" s="455"/>
      <c r="CD9" s="455"/>
      <c r="CE9" s="455"/>
      <c r="CF9" s="455"/>
      <c r="CG9" s="455"/>
      <c r="CH9" s="455"/>
      <c r="CI9" s="455"/>
      <c r="CJ9" s="455"/>
      <c r="CK9" s="455"/>
      <c r="CL9" s="455"/>
      <c r="CM9" s="455"/>
      <c r="CN9" s="455"/>
    </row>
    <row r="10" spans="1:171" ht="6" customHeight="1" x14ac:dyDescent="0.45">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2"/>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row>
    <row r="11" spans="1:171" ht="3.6" customHeight="1" x14ac:dyDescent="0.45">
      <c r="E11" s="8"/>
      <c r="F11" s="8"/>
      <c r="G11" s="8"/>
      <c r="H11" s="8"/>
      <c r="I11" s="8"/>
      <c r="Y11" s="35"/>
      <c r="Z11" s="35"/>
      <c r="AA11" s="35"/>
      <c r="AB11" s="35"/>
      <c r="AC11" s="35"/>
      <c r="AN11" s="35"/>
      <c r="AO11" s="35"/>
      <c r="AP11" s="35"/>
      <c r="AQ11" s="35"/>
      <c r="AR11" s="10"/>
      <c r="AS11" s="10"/>
      <c r="CY11" s="1"/>
    </row>
    <row r="12" spans="1:171" ht="21" customHeight="1" x14ac:dyDescent="0.45">
      <c r="B12" s="453" t="s">
        <v>276</v>
      </c>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453"/>
      <c r="AY12" s="453"/>
      <c r="AZ12" s="453"/>
      <c r="BA12" s="453"/>
      <c r="BB12" s="453"/>
      <c r="BC12" s="453"/>
      <c r="BD12" s="453"/>
      <c r="BE12" s="453"/>
      <c r="BF12" s="453"/>
      <c r="BG12" s="453"/>
      <c r="BH12" s="453"/>
      <c r="BI12" s="453"/>
      <c r="BJ12" s="453"/>
      <c r="BK12" s="453"/>
      <c r="BL12" s="453"/>
      <c r="BM12" s="453"/>
      <c r="BN12" s="453"/>
      <c r="BO12" s="453"/>
      <c r="BP12" s="453"/>
      <c r="BQ12" s="453"/>
      <c r="BR12" s="453"/>
      <c r="BS12" s="453"/>
      <c r="BT12" s="453"/>
      <c r="BU12" s="453"/>
      <c r="BV12" s="453"/>
      <c r="BW12" s="453"/>
      <c r="BX12" s="453"/>
      <c r="BY12" s="453"/>
      <c r="BZ12" s="453"/>
      <c r="CA12" s="453"/>
      <c r="CB12" s="453"/>
      <c r="CC12" s="453"/>
      <c r="CD12" s="453"/>
      <c r="CE12" s="453"/>
      <c r="CF12" s="453"/>
      <c r="CG12" s="453"/>
      <c r="CH12" s="453"/>
      <c r="CI12" s="453"/>
      <c r="CJ12" s="453"/>
      <c r="CK12" s="453"/>
      <c r="CL12" s="453"/>
      <c r="CM12" s="453"/>
      <c r="CN12" s="453"/>
      <c r="CY12" s="1"/>
    </row>
    <row r="13" spans="1:171" ht="21" customHeight="1" x14ac:dyDescent="0.45">
      <c r="B13" s="453"/>
      <c r="C13" s="453"/>
      <c r="D13" s="453"/>
      <c r="E13" s="453"/>
      <c r="F13" s="453"/>
      <c r="G13" s="453"/>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c r="AK13" s="453"/>
      <c r="AL13" s="453"/>
      <c r="AM13" s="453"/>
      <c r="AN13" s="453"/>
      <c r="AO13" s="453"/>
      <c r="AP13" s="453"/>
      <c r="AQ13" s="453"/>
      <c r="AR13" s="453"/>
      <c r="AS13" s="453"/>
      <c r="AT13" s="453"/>
      <c r="AU13" s="453"/>
      <c r="AV13" s="453"/>
      <c r="AW13" s="453"/>
      <c r="AX13" s="453"/>
      <c r="AY13" s="453"/>
      <c r="AZ13" s="453"/>
      <c r="BA13" s="453"/>
      <c r="BB13" s="453"/>
      <c r="BC13" s="453"/>
      <c r="BD13" s="453"/>
      <c r="BE13" s="453"/>
      <c r="BF13" s="453"/>
      <c r="BG13" s="453"/>
      <c r="BH13" s="453"/>
      <c r="BI13" s="453"/>
      <c r="BJ13" s="453"/>
      <c r="BK13" s="453"/>
      <c r="BL13" s="453"/>
      <c r="BM13" s="453"/>
      <c r="BN13" s="453"/>
      <c r="BO13" s="453"/>
      <c r="BP13" s="453"/>
      <c r="BQ13" s="453"/>
      <c r="BR13" s="453"/>
      <c r="BS13" s="453"/>
      <c r="BT13" s="453"/>
      <c r="BU13" s="453"/>
      <c r="BV13" s="453"/>
      <c r="BW13" s="453"/>
      <c r="BX13" s="453"/>
      <c r="BY13" s="453"/>
      <c r="BZ13" s="453"/>
      <c r="CA13" s="453"/>
      <c r="CB13" s="453"/>
      <c r="CC13" s="453"/>
      <c r="CD13" s="453"/>
      <c r="CE13" s="453"/>
      <c r="CF13" s="453"/>
      <c r="CG13" s="453"/>
      <c r="CH13" s="453"/>
      <c r="CI13" s="453"/>
      <c r="CJ13" s="453"/>
      <c r="CK13" s="453"/>
      <c r="CL13" s="453"/>
      <c r="CM13" s="453"/>
      <c r="CN13" s="453"/>
      <c r="CY13" s="1"/>
    </row>
    <row r="14" spans="1:171" ht="18" customHeight="1" x14ac:dyDescent="0.45">
      <c r="B14" s="390" t="s">
        <v>277</v>
      </c>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Y14" s="1"/>
    </row>
    <row r="15" spans="1:171" ht="43.5" customHeight="1" x14ac:dyDescent="0.45">
      <c r="B15" s="462" t="s">
        <v>269</v>
      </c>
      <c r="C15" s="463"/>
      <c r="D15" s="463"/>
      <c r="E15" s="463"/>
      <c r="F15" s="463"/>
      <c r="G15" s="463"/>
      <c r="H15" s="463"/>
      <c r="I15" s="463"/>
      <c r="J15" s="463"/>
      <c r="K15" s="464"/>
      <c r="L15" s="395" t="s">
        <v>270</v>
      </c>
      <c r="M15" s="396"/>
      <c r="N15" s="396"/>
      <c r="O15" s="441" t="s">
        <v>272</v>
      </c>
      <c r="P15" s="441"/>
      <c r="Q15" s="441"/>
      <c r="R15" s="441"/>
      <c r="S15" s="441"/>
      <c r="T15" s="441"/>
      <c r="U15" s="441"/>
      <c r="V15" s="441"/>
      <c r="W15" s="441"/>
      <c r="X15" s="441"/>
      <c r="Y15" s="441"/>
      <c r="Z15" s="441"/>
      <c r="AA15" s="441"/>
      <c r="AB15" s="441"/>
      <c r="AC15" s="441"/>
      <c r="AD15" s="441"/>
      <c r="AE15" s="441"/>
      <c r="AF15" s="441"/>
      <c r="AG15" s="398"/>
      <c r="AH15" s="395" t="s">
        <v>270</v>
      </c>
      <c r="AI15" s="396"/>
      <c r="AJ15" s="396"/>
      <c r="AK15" s="398" t="s">
        <v>273</v>
      </c>
      <c r="AL15" s="399"/>
      <c r="AM15" s="399"/>
      <c r="AN15" s="399"/>
      <c r="AO15" s="399"/>
      <c r="AP15" s="399"/>
      <c r="AQ15" s="399"/>
      <c r="AR15" s="399"/>
      <c r="AS15" s="399"/>
      <c r="AT15" s="399"/>
      <c r="AU15" s="399"/>
      <c r="AV15" s="399"/>
      <c r="AW15" s="399"/>
      <c r="AX15" s="399"/>
      <c r="AY15" s="394" t="s">
        <v>280</v>
      </c>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CB15" s="1"/>
    </row>
    <row r="16" spans="1:171" ht="41.25" customHeight="1" x14ac:dyDescent="0.45">
      <c r="B16" s="438" t="s">
        <v>244</v>
      </c>
      <c r="C16" s="439"/>
      <c r="D16" s="439"/>
      <c r="E16" s="439"/>
      <c r="F16" s="439"/>
      <c r="G16" s="439"/>
      <c r="H16" s="439"/>
      <c r="I16" s="439"/>
      <c r="J16" s="439"/>
      <c r="K16" s="440"/>
      <c r="L16" s="347"/>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9"/>
      <c r="AY16" s="414" t="s">
        <v>265</v>
      </c>
      <c r="AZ16" s="415"/>
      <c r="BA16" s="415"/>
      <c r="BB16" s="415"/>
      <c r="BC16" s="415"/>
      <c r="BD16" s="415"/>
      <c r="BE16" s="415"/>
      <c r="BF16" s="415"/>
      <c r="BG16" s="415"/>
      <c r="BH16" s="415"/>
      <c r="BI16" s="415"/>
      <c r="BJ16" s="415"/>
      <c r="BK16" s="415"/>
      <c r="BL16" s="415"/>
      <c r="BM16" s="415"/>
      <c r="BN16" s="415"/>
      <c r="BO16" s="415"/>
      <c r="BP16" s="415"/>
      <c r="BQ16" s="415"/>
      <c r="BR16" s="415"/>
      <c r="BS16" s="415"/>
      <c r="BT16" s="415"/>
      <c r="BU16" s="415"/>
      <c r="BV16" s="415"/>
      <c r="BW16" s="415"/>
      <c r="BX16" s="415"/>
      <c r="BY16" s="415"/>
      <c r="BZ16" s="415"/>
      <c r="CA16" s="415"/>
      <c r="CB16" s="415"/>
      <c r="CC16" s="415"/>
      <c r="CD16" s="415"/>
      <c r="CE16" s="415"/>
      <c r="CF16" s="415"/>
      <c r="CG16" s="415"/>
      <c r="CH16" s="415"/>
      <c r="CI16" s="415"/>
      <c r="CJ16" s="415"/>
      <c r="CK16" s="415"/>
      <c r="CL16" s="415"/>
      <c r="CM16" s="415"/>
      <c r="CN16" s="415"/>
      <c r="CY16" s="1"/>
    </row>
    <row r="17" spans="2:103" ht="30" customHeight="1" x14ac:dyDescent="0.45">
      <c r="B17" s="445" t="s">
        <v>58</v>
      </c>
      <c r="C17" s="446"/>
      <c r="D17" s="446"/>
      <c r="E17" s="446"/>
      <c r="F17" s="446"/>
      <c r="G17" s="446"/>
      <c r="H17" s="446"/>
      <c r="I17" s="446"/>
      <c r="J17" s="446"/>
      <c r="K17" s="446"/>
      <c r="L17" s="379"/>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c r="AQ17" s="380"/>
      <c r="AR17" s="380"/>
      <c r="AS17" s="380"/>
      <c r="AT17" s="380"/>
      <c r="AU17" s="380"/>
      <c r="AV17" s="380"/>
      <c r="AW17" s="380"/>
      <c r="AX17" s="381"/>
      <c r="AY17" s="438" t="s">
        <v>59</v>
      </c>
      <c r="AZ17" s="439"/>
      <c r="BA17" s="439"/>
      <c r="BB17" s="439"/>
      <c r="BC17" s="439"/>
      <c r="BD17" s="439"/>
      <c r="BE17" s="439"/>
      <c r="BF17" s="439"/>
      <c r="BG17" s="439"/>
      <c r="BH17" s="439"/>
      <c r="BI17" s="440"/>
      <c r="BJ17" s="352"/>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4"/>
      <c r="CY17" s="1"/>
    </row>
    <row r="18" spans="2:103" ht="30" customHeight="1" x14ac:dyDescent="0.45">
      <c r="B18" s="442"/>
      <c r="C18" s="443"/>
      <c r="D18" s="443"/>
      <c r="E18" s="443"/>
      <c r="F18" s="443"/>
      <c r="G18" s="443"/>
      <c r="H18" s="443"/>
      <c r="I18" s="443"/>
      <c r="J18" s="443"/>
      <c r="K18" s="443"/>
      <c r="L18" s="303"/>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5"/>
      <c r="AY18" s="438" t="s">
        <v>60</v>
      </c>
      <c r="AZ18" s="439"/>
      <c r="BA18" s="439"/>
      <c r="BB18" s="439"/>
      <c r="BC18" s="439"/>
      <c r="BD18" s="439"/>
      <c r="BE18" s="439"/>
      <c r="BF18" s="439"/>
      <c r="BG18" s="439"/>
      <c r="BH18" s="439"/>
      <c r="BI18" s="440"/>
      <c r="BJ18" s="352"/>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4"/>
      <c r="CY18" s="1"/>
    </row>
    <row r="19" spans="2:103" ht="19.8" x14ac:dyDescent="0.45">
      <c r="B19" s="447" t="s">
        <v>55</v>
      </c>
      <c r="C19" s="448"/>
      <c r="D19" s="448"/>
      <c r="E19" s="448"/>
      <c r="F19" s="448"/>
      <c r="G19" s="448"/>
      <c r="H19" s="448"/>
      <c r="I19" s="448"/>
      <c r="J19" s="448"/>
      <c r="K19" s="448"/>
      <c r="L19" s="359" t="s">
        <v>56</v>
      </c>
      <c r="M19" s="360"/>
      <c r="N19" s="360"/>
      <c r="P19" s="388"/>
      <c r="Q19" s="388"/>
      <c r="R19" s="388"/>
      <c r="S19" s="388"/>
      <c r="T19" s="388"/>
      <c r="U19" s="388"/>
      <c r="V19" s="388"/>
      <c r="W19" s="388"/>
      <c r="X19" s="388"/>
      <c r="Y19" s="388"/>
      <c r="Z19" s="388"/>
      <c r="AA19" s="388"/>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0"/>
      <c r="BW19" s="310"/>
      <c r="BX19" s="310"/>
      <c r="BY19" s="310"/>
      <c r="BZ19" s="310"/>
      <c r="CA19" s="310"/>
      <c r="CB19" s="310"/>
      <c r="CC19" s="310"/>
      <c r="CD19" s="310"/>
      <c r="CE19" s="310"/>
      <c r="CF19" s="310"/>
      <c r="CG19" s="310"/>
      <c r="CH19" s="310"/>
      <c r="CI19" s="310"/>
      <c r="CJ19" s="310"/>
      <c r="CK19" s="310"/>
      <c r="CL19" s="310"/>
      <c r="CM19" s="310"/>
      <c r="CN19" s="311"/>
      <c r="CY19" s="1"/>
    </row>
    <row r="20" spans="2:103" ht="21.9" customHeight="1" x14ac:dyDescent="0.45">
      <c r="B20" s="447"/>
      <c r="C20" s="448"/>
      <c r="D20" s="448"/>
      <c r="E20" s="448"/>
      <c r="F20" s="448"/>
      <c r="G20" s="448"/>
      <c r="H20" s="448"/>
      <c r="I20" s="448"/>
      <c r="J20" s="448"/>
      <c r="K20" s="448"/>
      <c r="L20" s="312"/>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3"/>
      <c r="BW20" s="313"/>
      <c r="BX20" s="313"/>
      <c r="BY20" s="313"/>
      <c r="BZ20" s="313"/>
      <c r="CA20" s="313"/>
      <c r="CB20" s="313"/>
      <c r="CC20" s="313"/>
      <c r="CD20" s="313"/>
      <c r="CE20" s="313"/>
      <c r="CF20" s="313"/>
      <c r="CG20" s="313"/>
      <c r="CH20" s="313"/>
      <c r="CI20" s="313"/>
      <c r="CJ20" s="313"/>
      <c r="CK20" s="313"/>
      <c r="CL20" s="313"/>
      <c r="CM20" s="313"/>
      <c r="CN20" s="314"/>
      <c r="CY20" s="1"/>
    </row>
    <row r="21" spans="2:103" ht="21.9" customHeight="1" x14ac:dyDescent="0.45">
      <c r="B21" s="449"/>
      <c r="C21" s="450"/>
      <c r="D21" s="450"/>
      <c r="E21" s="450"/>
      <c r="F21" s="450"/>
      <c r="G21" s="450"/>
      <c r="H21" s="450"/>
      <c r="I21" s="450"/>
      <c r="J21" s="450"/>
      <c r="K21" s="450"/>
      <c r="L21" s="315"/>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6"/>
      <c r="AY21" s="316"/>
      <c r="AZ21" s="316"/>
      <c r="BA21" s="316"/>
      <c r="BB21" s="316"/>
      <c r="BC21" s="316"/>
      <c r="BD21" s="316"/>
      <c r="BE21" s="316"/>
      <c r="BF21" s="316"/>
      <c r="BG21" s="316"/>
      <c r="BH21" s="316"/>
      <c r="BI21" s="316"/>
      <c r="BJ21" s="316"/>
      <c r="BK21" s="316"/>
      <c r="BL21" s="316"/>
      <c r="BM21" s="316"/>
      <c r="BN21" s="316"/>
      <c r="BO21" s="316"/>
      <c r="BP21" s="316"/>
      <c r="BQ21" s="316"/>
      <c r="BR21" s="316"/>
      <c r="BS21" s="316"/>
      <c r="BT21" s="316"/>
      <c r="BU21" s="316"/>
      <c r="BV21" s="316"/>
      <c r="BW21" s="316"/>
      <c r="BX21" s="316"/>
      <c r="BY21" s="316"/>
      <c r="BZ21" s="316"/>
      <c r="CA21" s="316"/>
      <c r="CB21" s="316"/>
      <c r="CC21" s="316"/>
      <c r="CD21" s="316"/>
      <c r="CE21" s="316"/>
      <c r="CF21" s="316"/>
      <c r="CG21" s="316"/>
      <c r="CH21" s="316"/>
      <c r="CI21" s="316"/>
      <c r="CJ21" s="316"/>
      <c r="CK21" s="316"/>
      <c r="CL21" s="316"/>
      <c r="CM21" s="316"/>
      <c r="CN21" s="317"/>
      <c r="CY21" s="1"/>
    </row>
    <row r="22" spans="2:103" ht="30" customHeight="1" x14ac:dyDescent="0.45">
      <c r="B22" s="438" t="s">
        <v>61</v>
      </c>
      <c r="C22" s="439"/>
      <c r="D22" s="439"/>
      <c r="E22" s="439"/>
      <c r="F22" s="439"/>
      <c r="G22" s="439"/>
      <c r="H22" s="439"/>
      <c r="I22" s="439"/>
      <c r="J22" s="439"/>
      <c r="K22" s="439"/>
      <c r="L22" s="303"/>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5"/>
      <c r="AY22" s="438" t="s">
        <v>62</v>
      </c>
      <c r="AZ22" s="439"/>
      <c r="BA22" s="439"/>
      <c r="BB22" s="439"/>
      <c r="BC22" s="439"/>
      <c r="BD22" s="439"/>
      <c r="BE22" s="439"/>
      <c r="BF22" s="439"/>
      <c r="BG22" s="439"/>
      <c r="BH22" s="439"/>
      <c r="BI22" s="440"/>
      <c r="BJ22" s="347"/>
      <c r="BK22" s="348"/>
      <c r="BL22" s="348"/>
      <c r="BM22" s="348"/>
      <c r="BN22" s="348"/>
      <c r="BO22" s="348"/>
      <c r="BP22" s="348"/>
      <c r="BQ22" s="348"/>
      <c r="BR22" s="348"/>
      <c r="BS22" s="348"/>
      <c r="BT22" s="348"/>
      <c r="BU22" s="348"/>
      <c r="BV22" s="348"/>
      <c r="BW22" s="348"/>
      <c r="BX22" s="348"/>
      <c r="BY22" s="348"/>
      <c r="BZ22" s="348"/>
      <c r="CA22" s="348"/>
      <c r="CB22" s="348"/>
      <c r="CC22" s="348"/>
      <c r="CD22" s="348"/>
      <c r="CE22" s="348"/>
      <c r="CF22" s="348"/>
      <c r="CG22" s="348"/>
      <c r="CH22" s="348"/>
      <c r="CI22" s="348"/>
      <c r="CJ22" s="348"/>
      <c r="CK22" s="348"/>
      <c r="CL22" s="348"/>
      <c r="CM22" s="348"/>
      <c r="CN22" s="349"/>
      <c r="CY22" s="1"/>
    </row>
    <row r="23" spans="2:103" ht="30" customHeight="1" x14ac:dyDescent="0.45">
      <c r="B23" s="438" t="s">
        <v>63</v>
      </c>
      <c r="C23" s="439"/>
      <c r="D23" s="439"/>
      <c r="E23" s="439"/>
      <c r="F23" s="439"/>
      <c r="G23" s="439"/>
      <c r="H23" s="439"/>
      <c r="I23" s="439"/>
      <c r="J23" s="439"/>
      <c r="K23" s="439"/>
      <c r="L23" s="303"/>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5"/>
      <c r="AY23" s="438" t="s">
        <v>54</v>
      </c>
      <c r="AZ23" s="439"/>
      <c r="BA23" s="439"/>
      <c r="BB23" s="439"/>
      <c r="BC23" s="439"/>
      <c r="BD23" s="439"/>
      <c r="BE23" s="439"/>
      <c r="BF23" s="439"/>
      <c r="BG23" s="439"/>
      <c r="BH23" s="439"/>
      <c r="BI23" s="440"/>
      <c r="BJ23" s="307"/>
      <c r="BK23" s="308"/>
      <c r="BL23" s="308"/>
      <c r="BM23" s="308"/>
      <c r="BN23" s="308"/>
      <c r="BO23" s="308"/>
      <c r="BP23" s="308"/>
      <c r="BQ23" s="308"/>
      <c r="BR23" s="308"/>
      <c r="BS23" s="308"/>
      <c r="BT23" s="308"/>
      <c r="BU23" s="308"/>
      <c r="BV23" s="308"/>
      <c r="BW23" s="308"/>
      <c r="BX23" s="308"/>
      <c r="BY23" s="308"/>
      <c r="BZ23" s="308"/>
      <c r="CA23" s="308"/>
      <c r="CB23" s="308"/>
      <c r="CC23" s="308"/>
      <c r="CD23" s="308"/>
      <c r="CE23" s="308"/>
      <c r="CF23" s="308"/>
      <c r="CG23" s="308"/>
      <c r="CH23" s="308"/>
      <c r="CI23" s="308"/>
      <c r="CJ23" s="308"/>
      <c r="CK23" s="308"/>
      <c r="CL23" s="308"/>
      <c r="CM23" s="308"/>
      <c r="CN23" s="309"/>
      <c r="CY23" s="1"/>
    </row>
    <row r="24" spans="2:103" ht="21" customHeight="1" x14ac:dyDescent="0.45">
      <c r="B24" s="453"/>
      <c r="C24" s="453"/>
      <c r="D24" s="453"/>
      <c r="E24" s="453"/>
      <c r="F24" s="453"/>
      <c r="G24" s="453"/>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453"/>
      <c r="AL24" s="453"/>
      <c r="AM24" s="453"/>
      <c r="AN24" s="453"/>
      <c r="AO24" s="453"/>
      <c r="AP24" s="453"/>
      <c r="AQ24" s="453"/>
      <c r="AR24" s="453"/>
      <c r="AS24" s="453"/>
      <c r="AT24" s="453"/>
      <c r="AU24" s="453"/>
      <c r="AV24" s="453"/>
      <c r="AW24" s="453"/>
      <c r="AX24" s="453"/>
      <c r="AY24" s="453"/>
      <c r="AZ24" s="453"/>
      <c r="BA24" s="453"/>
      <c r="BB24" s="453"/>
      <c r="BC24" s="453"/>
      <c r="BD24" s="453"/>
      <c r="BE24" s="453"/>
      <c r="BF24" s="453"/>
      <c r="BG24" s="453"/>
      <c r="BH24" s="453"/>
      <c r="BI24" s="453"/>
      <c r="BJ24" s="453"/>
      <c r="BK24" s="453"/>
      <c r="BL24" s="453"/>
      <c r="BM24" s="453"/>
      <c r="BN24" s="453"/>
      <c r="BO24" s="453"/>
      <c r="BP24" s="453"/>
      <c r="BQ24" s="453"/>
      <c r="BR24" s="453"/>
      <c r="BS24" s="453"/>
      <c r="BT24" s="453"/>
      <c r="BU24" s="453"/>
      <c r="BV24" s="453"/>
      <c r="BW24" s="453"/>
      <c r="BX24" s="453"/>
      <c r="BY24" s="453"/>
      <c r="BZ24" s="453"/>
      <c r="CA24" s="453"/>
      <c r="CB24" s="453"/>
      <c r="CC24" s="453"/>
      <c r="CD24" s="453"/>
      <c r="CE24" s="453"/>
      <c r="CF24" s="453"/>
      <c r="CG24" s="453"/>
      <c r="CH24" s="453"/>
      <c r="CI24" s="453"/>
      <c r="CJ24" s="453"/>
      <c r="CK24" s="453"/>
      <c r="CL24" s="453"/>
      <c r="CM24" s="453"/>
      <c r="CN24" s="453"/>
      <c r="CY24" s="1"/>
    </row>
    <row r="25" spans="2:103" ht="18" customHeight="1" x14ac:dyDescent="0.45">
      <c r="B25" s="390" t="s">
        <v>278</v>
      </c>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c r="AM25" s="390"/>
      <c r="AN25" s="390"/>
      <c r="AO25" s="390"/>
      <c r="AP25" s="390"/>
      <c r="AQ25" s="390"/>
      <c r="AR25" s="390"/>
      <c r="AS25" s="390"/>
      <c r="AT25" s="390"/>
      <c r="AU25" s="390"/>
      <c r="AV25" s="390"/>
      <c r="AW25" s="390"/>
      <c r="AX25" s="390"/>
      <c r="AY25" s="390"/>
      <c r="AZ25" s="390"/>
      <c r="BA25" s="390"/>
      <c r="BB25" s="390"/>
      <c r="BC25" s="390"/>
      <c r="BD25" s="390"/>
      <c r="BE25" s="390"/>
      <c r="BF25" s="390"/>
      <c r="BG25" s="390"/>
      <c r="BH25" s="390"/>
      <c r="BI25" s="390"/>
      <c r="BJ25" s="390"/>
      <c r="BK25" s="390"/>
      <c r="BL25" s="390"/>
      <c r="BM25" s="390"/>
      <c r="BN25" s="390"/>
      <c r="BO25" s="390"/>
      <c r="BP25" s="390"/>
      <c r="BQ25" s="390"/>
      <c r="BR25" s="390"/>
      <c r="BS25" s="390"/>
      <c r="BT25" s="390"/>
      <c r="BU25" s="390"/>
      <c r="BV25" s="390"/>
      <c r="BW25" s="390"/>
      <c r="BX25" s="390"/>
      <c r="BY25" s="390"/>
      <c r="BZ25" s="390"/>
      <c r="CA25" s="390"/>
      <c r="CB25" s="390"/>
      <c r="CC25" s="390"/>
      <c r="CD25" s="390"/>
      <c r="CE25" s="390"/>
      <c r="CF25" s="390"/>
      <c r="CG25" s="390"/>
      <c r="CH25" s="390"/>
      <c r="CI25" s="390"/>
      <c r="CJ25" s="390"/>
      <c r="CK25" s="390"/>
      <c r="CL25" s="390"/>
      <c r="CM25" s="390"/>
      <c r="CN25" s="390"/>
      <c r="CY25" s="1"/>
    </row>
    <row r="26" spans="2:103" ht="43.5" customHeight="1" x14ac:dyDescent="0.45">
      <c r="B26" s="451" t="s">
        <v>269</v>
      </c>
      <c r="C26" s="452"/>
      <c r="D26" s="452"/>
      <c r="E26" s="452"/>
      <c r="F26" s="452"/>
      <c r="G26" s="452"/>
      <c r="H26" s="452"/>
      <c r="I26" s="452"/>
      <c r="J26" s="452"/>
      <c r="K26" s="452"/>
      <c r="L26" s="397" t="s">
        <v>270</v>
      </c>
      <c r="M26" s="397"/>
      <c r="N26" s="395"/>
      <c r="O26" s="398" t="s">
        <v>272</v>
      </c>
      <c r="P26" s="399"/>
      <c r="Q26" s="399"/>
      <c r="R26" s="399"/>
      <c r="S26" s="399"/>
      <c r="T26" s="399"/>
      <c r="U26" s="399"/>
      <c r="V26" s="399"/>
      <c r="W26" s="399"/>
      <c r="X26" s="399"/>
      <c r="Y26" s="399"/>
      <c r="Z26" s="399"/>
      <c r="AA26" s="399"/>
      <c r="AB26" s="399"/>
      <c r="AC26" s="399"/>
      <c r="AD26" s="399"/>
      <c r="AE26" s="399"/>
      <c r="AF26" s="399"/>
      <c r="AG26" s="399"/>
      <c r="AH26" s="397" t="s">
        <v>270</v>
      </c>
      <c r="AI26" s="397"/>
      <c r="AJ26" s="395"/>
      <c r="AK26" s="441" t="s">
        <v>273</v>
      </c>
      <c r="AL26" s="441"/>
      <c r="AM26" s="441"/>
      <c r="AN26" s="441"/>
      <c r="AO26" s="441"/>
      <c r="AP26" s="441"/>
      <c r="AQ26" s="441"/>
      <c r="AR26" s="441"/>
      <c r="AS26" s="441"/>
      <c r="AT26" s="441"/>
      <c r="AU26" s="441"/>
      <c r="AV26" s="441"/>
      <c r="AW26" s="441"/>
      <c r="AX26" s="398"/>
      <c r="AY26" s="394" t="s">
        <v>280</v>
      </c>
      <c r="AZ26" s="394"/>
      <c r="BA26" s="394"/>
      <c r="BB26" s="394"/>
      <c r="BC26" s="394"/>
      <c r="BD26" s="394"/>
      <c r="BE26" s="394"/>
      <c r="BF26" s="394"/>
      <c r="BG26" s="394"/>
      <c r="BH26" s="394"/>
      <c r="BI26" s="394"/>
      <c r="BJ26" s="394"/>
      <c r="BK26" s="394"/>
      <c r="BL26" s="394"/>
      <c r="BM26" s="394"/>
      <c r="BN26" s="394"/>
      <c r="BO26" s="394"/>
      <c r="BP26" s="394"/>
      <c r="BQ26" s="394"/>
      <c r="BR26" s="394"/>
      <c r="BS26" s="394"/>
      <c r="BT26" s="394"/>
      <c r="BU26" s="394"/>
      <c r="BV26" s="394"/>
      <c r="CB26" s="1"/>
    </row>
    <row r="27" spans="2:103" ht="41.25" customHeight="1" x14ac:dyDescent="0.45">
      <c r="B27" s="442" t="s">
        <v>244</v>
      </c>
      <c r="C27" s="443"/>
      <c r="D27" s="443"/>
      <c r="E27" s="443"/>
      <c r="F27" s="443"/>
      <c r="G27" s="443"/>
      <c r="H27" s="443"/>
      <c r="I27" s="443"/>
      <c r="J27" s="443"/>
      <c r="K27" s="443"/>
      <c r="L27" s="411"/>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3"/>
      <c r="AY27" s="444" t="s">
        <v>265</v>
      </c>
      <c r="AZ27" s="444"/>
      <c r="BA27" s="444"/>
      <c r="BB27" s="444"/>
      <c r="BC27" s="444"/>
      <c r="BD27" s="444"/>
      <c r="BE27" s="444"/>
      <c r="BF27" s="444"/>
      <c r="BG27" s="444"/>
      <c r="BH27" s="444"/>
      <c r="BI27" s="444"/>
      <c r="BJ27" s="444"/>
      <c r="BK27" s="444"/>
      <c r="BL27" s="444"/>
      <c r="BM27" s="444"/>
      <c r="BN27" s="444"/>
      <c r="BO27" s="444"/>
      <c r="BP27" s="444"/>
      <c r="BQ27" s="444"/>
      <c r="BR27" s="444"/>
      <c r="BS27" s="444"/>
      <c r="BT27" s="444"/>
      <c r="BU27" s="444"/>
      <c r="BV27" s="444"/>
      <c r="BW27" s="444"/>
      <c r="BX27" s="444"/>
      <c r="BY27" s="444"/>
      <c r="BZ27" s="444"/>
      <c r="CA27" s="444"/>
      <c r="CB27" s="444"/>
      <c r="CC27" s="444"/>
      <c r="CD27" s="444"/>
      <c r="CE27" s="444"/>
      <c r="CF27" s="444"/>
      <c r="CG27" s="444"/>
      <c r="CH27" s="444"/>
      <c r="CI27" s="444"/>
      <c r="CJ27" s="444"/>
      <c r="CK27" s="444"/>
      <c r="CL27" s="444"/>
      <c r="CM27" s="444"/>
      <c r="CN27" s="414"/>
      <c r="CY27" s="1"/>
    </row>
    <row r="28" spans="2:103" ht="30" customHeight="1" x14ac:dyDescent="0.45">
      <c r="B28" s="445" t="s">
        <v>58</v>
      </c>
      <c r="C28" s="446"/>
      <c r="D28" s="446"/>
      <c r="E28" s="446"/>
      <c r="F28" s="446"/>
      <c r="G28" s="446"/>
      <c r="H28" s="446"/>
      <c r="I28" s="446"/>
      <c r="J28" s="446"/>
      <c r="K28" s="446"/>
      <c r="L28" s="379"/>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1"/>
      <c r="AY28" s="438" t="s">
        <v>59</v>
      </c>
      <c r="AZ28" s="439"/>
      <c r="BA28" s="439"/>
      <c r="BB28" s="439"/>
      <c r="BC28" s="439"/>
      <c r="BD28" s="439"/>
      <c r="BE28" s="439"/>
      <c r="BF28" s="439"/>
      <c r="BG28" s="439"/>
      <c r="BH28" s="439"/>
      <c r="BI28" s="440"/>
      <c r="BJ28" s="352"/>
      <c r="BK28" s="353"/>
      <c r="BL28" s="353"/>
      <c r="BM28" s="353"/>
      <c r="BN28" s="353"/>
      <c r="BO28" s="353"/>
      <c r="BP28" s="353"/>
      <c r="BQ28" s="353"/>
      <c r="BR28" s="353"/>
      <c r="BS28" s="353"/>
      <c r="BT28" s="353"/>
      <c r="BU28" s="353"/>
      <c r="BV28" s="353"/>
      <c r="BW28" s="353"/>
      <c r="BX28" s="353"/>
      <c r="BY28" s="353"/>
      <c r="BZ28" s="353"/>
      <c r="CA28" s="353"/>
      <c r="CB28" s="353"/>
      <c r="CC28" s="353"/>
      <c r="CD28" s="353"/>
      <c r="CE28" s="353"/>
      <c r="CF28" s="353"/>
      <c r="CG28" s="353"/>
      <c r="CH28" s="353"/>
      <c r="CI28" s="353"/>
      <c r="CJ28" s="353"/>
      <c r="CK28" s="353"/>
      <c r="CL28" s="353"/>
      <c r="CM28" s="353"/>
      <c r="CN28" s="354"/>
      <c r="CY28" s="1"/>
    </row>
    <row r="29" spans="2:103" ht="30" customHeight="1" x14ac:dyDescent="0.45">
      <c r="B29" s="442"/>
      <c r="C29" s="443"/>
      <c r="D29" s="443"/>
      <c r="E29" s="443"/>
      <c r="F29" s="443"/>
      <c r="G29" s="443"/>
      <c r="H29" s="443"/>
      <c r="I29" s="443"/>
      <c r="J29" s="443"/>
      <c r="K29" s="443"/>
      <c r="L29" s="303"/>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5"/>
      <c r="AY29" s="438" t="s">
        <v>60</v>
      </c>
      <c r="AZ29" s="439"/>
      <c r="BA29" s="439"/>
      <c r="BB29" s="439"/>
      <c r="BC29" s="439"/>
      <c r="BD29" s="439"/>
      <c r="BE29" s="439"/>
      <c r="BF29" s="439"/>
      <c r="BG29" s="439"/>
      <c r="BH29" s="439"/>
      <c r="BI29" s="440"/>
      <c r="BJ29" s="352"/>
      <c r="BK29" s="353"/>
      <c r="BL29" s="353"/>
      <c r="BM29" s="353"/>
      <c r="BN29" s="353"/>
      <c r="BO29" s="353"/>
      <c r="BP29" s="353"/>
      <c r="BQ29" s="353"/>
      <c r="BR29" s="353"/>
      <c r="BS29" s="353"/>
      <c r="BT29" s="353"/>
      <c r="BU29" s="353"/>
      <c r="BV29" s="353"/>
      <c r="BW29" s="353"/>
      <c r="BX29" s="353"/>
      <c r="BY29" s="353"/>
      <c r="BZ29" s="353"/>
      <c r="CA29" s="353"/>
      <c r="CB29" s="353"/>
      <c r="CC29" s="353"/>
      <c r="CD29" s="353"/>
      <c r="CE29" s="353"/>
      <c r="CF29" s="353"/>
      <c r="CG29" s="353"/>
      <c r="CH29" s="353"/>
      <c r="CI29" s="353"/>
      <c r="CJ29" s="353"/>
      <c r="CK29" s="353"/>
      <c r="CL29" s="353"/>
      <c r="CM29" s="353"/>
      <c r="CN29" s="354"/>
      <c r="CY29" s="1"/>
    </row>
    <row r="30" spans="2:103" ht="19.8" x14ac:dyDescent="0.45">
      <c r="B30" s="447" t="s">
        <v>55</v>
      </c>
      <c r="C30" s="448"/>
      <c r="D30" s="448"/>
      <c r="E30" s="448"/>
      <c r="F30" s="448"/>
      <c r="G30" s="448"/>
      <c r="H30" s="448"/>
      <c r="I30" s="448"/>
      <c r="J30" s="448"/>
      <c r="K30" s="448"/>
      <c r="L30" s="359" t="s">
        <v>56</v>
      </c>
      <c r="M30" s="360"/>
      <c r="N30" s="360"/>
      <c r="P30" s="388"/>
      <c r="Q30" s="388"/>
      <c r="R30" s="388"/>
      <c r="S30" s="388"/>
      <c r="T30" s="388"/>
      <c r="U30" s="388"/>
      <c r="V30" s="388"/>
      <c r="W30" s="388"/>
      <c r="X30" s="388"/>
      <c r="Y30" s="388"/>
      <c r="Z30" s="388"/>
      <c r="AA30" s="388"/>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310"/>
      <c r="BC30" s="310"/>
      <c r="BD30" s="310"/>
      <c r="BE30" s="310"/>
      <c r="BF30" s="310"/>
      <c r="BG30" s="310"/>
      <c r="BH30" s="310"/>
      <c r="BI30" s="310"/>
      <c r="BJ30" s="310"/>
      <c r="BK30" s="310"/>
      <c r="BL30" s="310"/>
      <c r="BM30" s="310"/>
      <c r="BN30" s="310"/>
      <c r="BO30" s="310"/>
      <c r="BP30" s="310"/>
      <c r="BQ30" s="310"/>
      <c r="BR30" s="310"/>
      <c r="BS30" s="310"/>
      <c r="BT30" s="310"/>
      <c r="BU30" s="310"/>
      <c r="BV30" s="310"/>
      <c r="BW30" s="310"/>
      <c r="BX30" s="310"/>
      <c r="BY30" s="310"/>
      <c r="BZ30" s="310"/>
      <c r="CA30" s="310"/>
      <c r="CB30" s="310"/>
      <c r="CC30" s="310"/>
      <c r="CD30" s="310"/>
      <c r="CE30" s="310"/>
      <c r="CF30" s="310"/>
      <c r="CG30" s="310"/>
      <c r="CH30" s="310"/>
      <c r="CI30" s="310"/>
      <c r="CJ30" s="310"/>
      <c r="CK30" s="310"/>
      <c r="CL30" s="310"/>
      <c r="CM30" s="310"/>
      <c r="CN30" s="311"/>
      <c r="CY30" s="1"/>
    </row>
    <row r="31" spans="2:103" ht="21.9" customHeight="1" x14ac:dyDescent="0.45">
      <c r="B31" s="447"/>
      <c r="C31" s="448"/>
      <c r="D31" s="448"/>
      <c r="E31" s="448"/>
      <c r="F31" s="448"/>
      <c r="G31" s="448"/>
      <c r="H31" s="448"/>
      <c r="I31" s="448"/>
      <c r="J31" s="448"/>
      <c r="K31" s="448"/>
      <c r="L31" s="312"/>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13"/>
      <c r="BQ31" s="313"/>
      <c r="BR31" s="313"/>
      <c r="BS31" s="313"/>
      <c r="BT31" s="313"/>
      <c r="BU31" s="313"/>
      <c r="BV31" s="313"/>
      <c r="BW31" s="313"/>
      <c r="BX31" s="313"/>
      <c r="BY31" s="313"/>
      <c r="BZ31" s="313"/>
      <c r="CA31" s="313"/>
      <c r="CB31" s="313"/>
      <c r="CC31" s="313"/>
      <c r="CD31" s="313"/>
      <c r="CE31" s="313"/>
      <c r="CF31" s="313"/>
      <c r="CG31" s="313"/>
      <c r="CH31" s="313"/>
      <c r="CI31" s="313"/>
      <c r="CJ31" s="313"/>
      <c r="CK31" s="313"/>
      <c r="CL31" s="313"/>
      <c r="CM31" s="313"/>
      <c r="CN31" s="314"/>
      <c r="CY31" s="1"/>
    </row>
    <row r="32" spans="2:103" ht="21.9" customHeight="1" x14ac:dyDescent="0.45">
      <c r="B32" s="449"/>
      <c r="C32" s="450"/>
      <c r="D32" s="450"/>
      <c r="E32" s="450"/>
      <c r="F32" s="450"/>
      <c r="G32" s="450"/>
      <c r="H32" s="450"/>
      <c r="I32" s="450"/>
      <c r="J32" s="450"/>
      <c r="K32" s="450"/>
      <c r="L32" s="315"/>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6"/>
      <c r="AY32" s="316"/>
      <c r="AZ32" s="316"/>
      <c r="BA32" s="316"/>
      <c r="BB32" s="316"/>
      <c r="BC32" s="316"/>
      <c r="BD32" s="316"/>
      <c r="BE32" s="316"/>
      <c r="BF32" s="316"/>
      <c r="BG32" s="316"/>
      <c r="BH32" s="316"/>
      <c r="BI32" s="316"/>
      <c r="BJ32" s="316"/>
      <c r="BK32" s="316"/>
      <c r="BL32" s="316"/>
      <c r="BM32" s="316"/>
      <c r="BN32" s="316"/>
      <c r="BO32" s="316"/>
      <c r="BP32" s="316"/>
      <c r="BQ32" s="316"/>
      <c r="BR32" s="316"/>
      <c r="BS32" s="316"/>
      <c r="BT32" s="316"/>
      <c r="BU32" s="316"/>
      <c r="BV32" s="316"/>
      <c r="BW32" s="316"/>
      <c r="BX32" s="316"/>
      <c r="BY32" s="316"/>
      <c r="BZ32" s="316"/>
      <c r="CA32" s="316"/>
      <c r="CB32" s="316"/>
      <c r="CC32" s="316"/>
      <c r="CD32" s="316"/>
      <c r="CE32" s="316"/>
      <c r="CF32" s="316"/>
      <c r="CG32" s="316"/>
      <c r="CH32" s="316"/>
      <c r="CI32" s="316"/>
      <c r="CJ32" s="316"/>
      <c r="CK32" s="316"/>
      <c r="CL32" s="316"/>
      <c r="CM32" s="316"/>
      <c r="CN32" s="317"/>
      <c r="CY32" s="1"/>
    </row>
    <row r="33" spans="2:103" ht="30" customHeight="1" x14ac:dyDescent="0.45">
      <c r="B33" s="438" t="s">
        <v>61</v>
      </c>
      <c r="C33" s="439"/>
      <c r="D33" s="439"/>
      <c r="E33" s="439"/>
      <c r="F33" s="439"/>
      <c r="G33" s="439"/>
      <c r="H33" s="439"/>
      <c r="I33" s="439"/>
      <c r="J33" s="439"/>
      <c r="K33" s="439"/>
      <c r="L33" s="303"/>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5"/>
      <c r="AY33" s="438" t="s">
        <v>62</v>
      </c>
      <c r="AZ33" s="439"/>
      <c r="BA33" s="439"/>
      <c r="BB33" s="439"/>
      <c r="BC33" s="439"/>
      <c r="BD33" s="439"/>
      <c r="BE33" s="439"/>
      <c r="BF33" s="439"/>
      <c r="BG33" s="439"/>
      <c r="BH33" s="439"/>
      <c r="BI33" s="440"/>
      <c r="BJ33" s="347"/>
      <c r="BK33" s="348"/>
      <c r="BL33" s="348"/>
      <c r="BM33" s="348"/>
      <c r="BN33" s="348"/>
      <c r="BO33" s="348"/>
      <c r="BP33" s="348"/>
      <c r="BQ33" s="348"/>
      <c r="BR33" s="348"/>
      <c r="BS33" s="348"/>
      <c r="BT33" s="348"/>
      <c r="BU33" s="348"/>
      <c r="BV33" s="348"/>
      <c r="BW33" s="348"/>
      <c r="BX33" s="348"/>
      <c r="BY33" s="348"/>
      <c r="BZ33" s="348"/>
      <c r="CA33" s="348"/>
      <c r="CB33" s="348"/>
      <c r="CC33" s="348"/>
      <c r="CD33" s="348"/>
      <c r="CE33" s="348"/>
      <c r="CF33" s="348"/>
      <c r="CG33" s="348"/>
      <c r="CH33" s="348"/>
      <c r="CI33" s="348"/>
      <c r="CJ33" s="348"/>
      <c r="CK33" s="348"/>
      <c r="CL33" s="348"/>
      <c r="CM33" s="348"/>
      <c r="CN33" s="349"/>
      <c r="CY33" s="1"/>
    </row>
    <row r="34" spans="2:103" ht="30" customHeight="1" x14ac:dyDescent="0.45">
      <c r="B34" s="438" t="s">
        <v>63</v>
      </c>
      <c r="C34" s="439"/>
      <c r="D34" s="439"/>
      <c r="E34" s="439"/>
      <c r="F34" s="439"/>
      <c r="G34" s="439"/>
      <c r="H34" s="439"/>
      <c r="I34" s="439"/>
      <c r="J34" s="439"/>
      <c r="K34" s="439"/>
      <c r="L34" s="303"/>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5"/>
      <c r="AY34" s="438" t="s">
        <v>54</v>
      </c>
      <c r="AZ34" s="439"/>
      <c r="BA34" s="439"/>
      <c r="BB34" s="439"/>
      <c r="BC34" s="439"/>
      <c r="BD34" s="439"/>
      <c r="BE34" s="439"/>
      <c r="BF34" s="439"/>
      <c r="BG34" s="439"/>
      <c r="BH34" s="439"/>
      <c r="BI34" s="440"/>
      <c r="BJ34" s="307"/>
      <c r="BK34" s="308"/>
      <c r="BL34" s="308"/>
      <c r="BM34" s="308"/>
      <c r="BN34" s="308"/>
      <c r="BO34" s="308"/>
      <c r="BP34" s="308"/>
      <c r="BQ34" s="308"/>
      <c r="BR34" s="308"/>
      <c r="BS34" s="308"/>
      <c r="BT34" s="308"/>
      <c r="BU34" s="308"/>
      <c r="BV34" s="308"/>
      <c r="BW34" s="308"/>
      <c r="BX34" s="308"/>
      <c r="BY34" s="308"/>
      <c r="BZ34" s="308"/>
      <c r="CA34" s="308"/>
      <c r="CB34" s="308"/>
      <c r="CC34" s="308"/>
      <c r="CD34" s="308"/>
      <c r="CE34" s="308"/>
      <c r="CF34" s="308"/>
      <c r="CG34" s="308"/>
      <c r="CH34" s="308"/>
      <c r="CI34" s="308"/>
      <c r="CJ34" s="308"/>
      <c r="CK34" s="308"/>
      <c r="CL34" s="308"/>
      <c r="CM34" s="308"/>
      <c r="CN34" s="309"/>
      <c r="CY34" s="1"/>
    </row>
    <row r="35" spans="2:103" ht="17.25" customHeight="1" x14ac:dyDescent="0.45">
      <c r="B35" s="33"/>
      <c r="C35" s="33"/>
      <c r="D35" s="33"/>
      <c r="E35" s="8"/>
      <c r="F35" s="8"/>
      <c r="U35" s="33"/>
      <c r="V35" s="33"/>
      <c r="W35" s="33"/>
      <c r="X35" s="34"/>
      <c r="Y35" s="35"/>
      <c r="Z35" s="35"/>
      <c r="AA35" s="35"/>
      <c r="AB35" s="35"/>
      <c r="AC35" s="35"/>
      <c r="AD35" s="35"/>
      <c r="AE35" s="35"/>
      <c r="AF35" s="35"/>
      <c r="AG35" s="35"/>
      <c r="AH35" s="35"/>
      <c r="AI35" s="35"/>
      <c r="AJ35" s="35"/>
      <c r="AK35" s="35"/>
      <c r="AL35" s="35"/>
      <c r="AM35" s="35"/>
      <c r="AN35" s="35"/>
      <c r="AO35" s="35"/>
      <c r="AP35" s="35"/>
      <c r="AQ35" s="35"/>
      <c r="AR35" s="10"/>
      <c r="AS35" s="10"/>
      <c r="AU35" s="36"/>
      <c r="AV35" s="36"/>
      <c r="AW35" s="36"/>
      <c r="AX35" s="36"/>
      <c r="AY35" s="36"/>
      <c r="AZ35" s="36"/>
      <c r="BA35" s="36"/>
      <c r="BB35" s="36"/>
      <c r="BC35" s="36"/>
      <c r="BD35" s="36"/>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12"/>
      <c r="CN35" s="12"/>
      <c r="CY35" s="1"/>
    </row>
  </sheetData>
  <mergeCells count="66">
    <mergeCell ref="B19:K21"/>
    <mergeCell ref="L19:N19"/>
    <mergeCell ref="P19:AA19"/>
    <mergeCell ref="C3:AN3"/>
    <mergeCell ref="A5:CO5"/>
    <mergeCell ref="B9:CN9"/>
    <mergeCell ref="C7:U7"/>
    <mergeCell ref="V7:CO7"/>
    <mergeCell ref="B12:CN12"/>
    <mergeCell ref="B13:CN13"/>
    <mergeCell ref="B14:CN14"/>
    <mergeCell ref="B15:K15"/>
    <mergeCell ref="L15:N15"/>
    <mergeCell ref="O15:AG15"/>
    <mergeCell ref="AH15:AJ15"/>
    <mergeCell ref="AK15:AX15"/>
    <mergeCell ref="B16:K16"/>
    <mergeCell ref="L16:AX16"/>
    <mergeCell ref="AY16:CN16"/>
    <mergeCell ref="B17:K18"/>
    <mergeCell ref="L17:AX18"/>
    <mergeCell ref="AY17:BI17"/>
    <mergeCell ref="BJ17:CN17"/>
    <mergeCell ref="AY18:BI18"/>
    <mergeCell ref="BJ18:CN18"/>
    <mergeCell ref="AY15:BV15"/>
    <mergeCell ref="AB19:CN19"/>
    <mergeCell ref="L20:CN21"/>
    <mergeCell ref="B25:CN25"/>
    <mergeCell ref="B26:K26"/>
    <mergeCell ref="L26:N26"/>
    <mergeCell ref="O26:AG26"/>
    <mergeCell ref="AH26:AJ26"/>
    <mergeCell ref="B23:K23"/>
    <mergeCell ref="L23:AX23"/>
    <mergeCell ref="AY23:BI23"/>
    <mergeCell ref="BJ23:CN23"/>
    <mergeCell ref="B24:CN24"/>
    <mergeCell ref="B22:K22"/>
    <mergeCell ref="L22:AX22"/>
    <mergeCell ref="AY22:BI22"/>
    <mergeCell ref="BJ22:CN22"/>
    <mergeCell ref="L28:AX29"/>
    <mergeCell ref="AY28:BI28"/>
    <mergeCell ref="BJ28:CN28"/>
    <mergeCell ref="B30:K32"/>
    <mergeCell ref="L30:N30"/>
    <mergeCell ref="P30:AA30"/>
    <mergeCell ref="AB30:CN30"/>
    <mergeCell ref="L31:CN32"/>
    <mergeCell ref="B34:K34"/>
    <mergeCell ref="L34:AX34"/>
    <mergeCell ref="AY34:BI34"/>
    <mergeCell ref="BJ34:CN34"/>
    <mergeCell ref="AY26:BV26"/>
    <mergeCell ref="AK26:AX26"/>
    <mergeCell ref="B33:K33"/>
    <mergeCell ref="L33:AX33"/>
    <mergeCell ref="AY33:BI33"/>
    <mergeCell ref="BJ33:CN33"/>
    <mergeCell ref="AY29:BI29"/>
    <mergeCell ref="BJ29:CN29"/>
    <mergeCell ref="B27:K27"/>
    <mergeCell ref="L27:AX27"/>
    <mergeCell ref="AY27:CN27"/>
    <mergeCell ref="B28:K29"/>
  </mergeCells>
  <phoneticPr fontId="3"/>
  <conditionalFormatting sqref="L16:L17">
    <cfRule type="cellIs" dxfId="118" priority="7" operator="equal">
      <formula>""</formula>
    </cfRule>
  </conditionalFormatting>
  <conditionalFormatting sqref="L20">
    <cfRule type="cellIs" dxfId="117" priority="8" operator="equal">
      <formula>""</formula>
    </cfRule>
  </conditionalFormatting>
  <conditionalFormatting sqref="L22:L23">
    <cfRule type="cellIs" dxfId="116" priority="10" operator="equal">
      <formula>""</formula>
    </cfRule>
  </conditionalFormatting>
  <conditionalFormatting sqref="L27:L28">
    <cfRule type="cellIs" dxfId="115" priority="1" operator="equal">
      <formula>""</formula>
    </cfRule>
  </conditionalFormatting>
  <conditionalFormatting sqref="L31">
    <cfRule type="cellIs" dxfId="114" priority="2" operator="equal">
      <formula>""</formula>
    </cfRule>
  </conditionalFormatting>
  <conditionalFormatting sqref="L33:L34">
    <cfRule type="cellIs" dxfId="113" priority="4" operator="equal">
      <formula>""</formula>
    </cfRule>
  </conditionalFormatting>
  <conditionalFormatting sqref="P19">
    <cfRule type="cellIs" dxfId="112" priority="9" operator="equal">
      <formula>""</formula>
    </cfRule>
  </conditionalFormatting>
  <conditionalFormatting sqref="P30">
    <cfRule type="cellIs" dxfId="111" priority="3" operator="equal">
      <formula>""</formula>
    </cfRule>
  </conditionalFormatting>
  <conditionalFormatting sqref="BJ17:BJ18">
    <cfRule type="cellIs" dxfId="110" priority="12" operator="equal">
      <formula>""</formula>
    </cfRule>
  </conditionalFormatting>
  <conditionalFormatting sqref="BJ22:BJ23">
    <cfRule type="cellIs" dxfId="109" priority="11" operator="equal">
      <formula>""</formula>
    </cfRule>
  </conditionalFormatting>
  <conditionalFormatting sqref="BJ28:BJ29">
    <cfRule type="cellIs" dxfId="108" priority="6" operator="equal">
      <formula>""</formula>
    </cfRule>
  </conditionalFormatting>
  <conditionalFormatting sqref="BJ33:BJ34">
    <cfRule type="cellIs" dxfId="107" priority="5" operator="equal">
      <formula>""</formula>
    </cfRule>
  </conditionalFormatting>
  <dataValidations disablePrompts="1" count="1">
    <dataValidation type="list" allowBlank="1" showInputMessage="1" sqref="L26 AH26 L15 AH15" xr:uid="{00000000-0002-0000-0200-000000000000}">
      <formula1>"□,☑"</formula1>
    </dataValidation>
  </dataValidations>
  <printOptions horizontalCentered="1"/>
  <pageMargins left="0.39370078740157483" right="0.39370078740157483" top="0.31496062992125984" bottom="0.23622047244094491" header="0.31496062992125984" footer="0.23622047244094491"/>
  <pageSetup paperSize="9" scale="69" orientation="portrait" r:id="rId1"/>
  <headerFooter>
    <oddFooter>&amp;R&amp;"ＭＳ Ｐ明朝,標準"（日本産業規格Ａ列４番）</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P90"/>
  <sheetViews>
    <sheetView view="pageBreakPreview" zoomScale="85" zoomScaleNormal="100" zoomScaleSheetLayoutView="85" workbookViewId="0">
      <selection sqref="A1:G1"/>
    </sheetView>
  </sheetViews>
  <sheetFormatPr defaultColWidth="4" defaultRowHeight="18" x14ac:dyDescent="0.45"/>
  <cols>
    <col min="1" max="1" width="1.59765625" style="6" customWidth="1"/>
    <col min="2" max="19" width="6" style="6" customWidth="1"/>
    <col min="20" max="20" width="0.69921875" style="6" customWidth="1"/>
    <col min="21" max="21" width="8.3984375" style="3" customWidth="1"/>
    <col min="22" max="22" width="11.09765625" style="3" customWidth="1"/>
    <col min="23" max="25" width="9.3984375" style="3" customWidth="1"/>
    <col min="26" max="26" width="4.5" style="3" customWidth="1"/>
    <col min="27" max="27" width="4" style="3"/>
    <col min="28" max="38" width="4" style="3" customWidth="1"/>
    <col min="39" max="39" width="11.19921875" style="3" customWidth="1"/>
    <col min="40" max="40" width="6.5" style="3" customWidth="1"/>
    <col min="41" max="41" width="4.69921875" style="3" customWidth="1"/>
    <col min="42" max="42" width="13.3984375" style="6" customWidth="1"/>
    <col min="43" max="43" width="2.3984375" style="6" customWidth="1"/>
    <col min="44" max="44" width="12.19921875" style="6" customWidth="1"/>
    <col min="45" max="45" width="5.59765625" style="6" customWidth="1"/>
    <col min="46" max="46" width="10.3984375" style="6" customWidth="1"/>
    <col min="47" max="47" width="6.5" style="6" customWidth="1"/>
    <col min="48" max="49" width="4" style="6"/>
    <col min="50" max="50" width="4" style="6" customWidth="1"/>
    <col min="51" max="54" width="1.19921875" style="6" customWidth="1"/>
    <col min="55" max="55" width="4" style="6"/>
    <col min="56" max="56" width="5.59765625" style="6" customWidth="1"/>
    <col min="57" max="57" width="2" style="6" customWidth="1"/>
    <col min="58" max="58" width="4.69921875" style="6" customWidth="1"/>
    <col min="59" max="59" width="2.5" style="6" customWidth="1"/>
    <col min="60" max="60" width="5.3984375" style="6" customWidth="1"/>
    <col min="61" max="61" width="10.5" style="6" customWidth="1"/>
    <col min="62" max="62" width="2.09765625" style="6" customWidth="1"/>
    <col min="63" max="63" width="12.69921875" style="6" customWidth="1"/>
    <col min="64" max="64" width="12" style="6" customWidth="1"/>
    <col min="65" max="65" width="9.59765625" style="6" customWidth="1"/>
    <col min="66" max="66" width="11.5" style="6" customWidth="1"/>
    <col min="67" max="67" width="14.69921875" style="6" customWidth="1"/>
    <col min="68" max="68" width="25.5" style="6" bestFit="1" customWidth="1"/>
    <col min="69" max="16384" width="4" style="6"/>
  </cols>
  <sheetData>
    <row r="1" spans="1:68" ht="16.2" customHeight="1" x14ac:dyDescent="0.45">
      <c r="A1" s="603" t="s">
        <v>387</v>
      </c>
      <c r="B1" s="603"/>
      <c r="C1" s="603"/>
      <c r="D1" s="603"/>
      <c r="E1" s="603"/>
      <c r="F1" s="603"/>
      <c r="G1" s="603"/>
      <c r="H1" s="26"/>
      <c r="I1" s="26"/>
      <c r="J1" s="8" t="s">
        <v>371</v>
      </c>
      <c r="K1" s="8"/>
      <c r="L1" s="8"/>
      <c r="M1" s="8"/>
      <c r="N1" s="8"/>
      <c r="O1" s="8"/>
      <c r="P1" s="8"/>
      <c r="Q1" s="8"/>
      <c r="R1" s="8"/>
      <c r="S1" s="26"/>
      <c r="T1" s="26"/>
      <c r="U1" s="26"/>
      <c r="V1" s="26"/>
      <c r="W1" s="26"/>
      <c r="X1" s="26"/>
      <c r="Y1" s="26"/>
      <c r="Z1" s="26"/>
      <c r="AA1" s="26"/>
      <c r="AB1" s="26"/>
      <c r="AC1" s="26"/>
      <c r="AD1" s="26"/>
      <c r="AE1" s="26"/>
      <c r="AF1" s="26"/>
      <c r="AG1" s="26"/>
      <c r="AH1" s="26"/>
      <c r="AI1" s="26"/>
      <c r="AJ1" s="26"/>
      <c r="BL1" s="39"/>
      <c r="BM1" s="40" t="s">
        <v>260</v>
      </c>
      <c r="BN1" s="40" t="s">
        <v>239</v>
      </c>
      <c r="BO1" s="39" t="s">
        <v>261</v>
      </c>
      <c r="BP1" s="156" t="s">
        <v>262</v>
      </c>
    </row>
    <row r="2" spans="1:68" ht="4.5" customHeight="1" x14ac:dyDescent="0.45">
      <c r="A2" s="42"/>
      <c r="B2" s="42"/>
      <c r="C2" s="42"/>
      <c r="D2" s="42"/>
      <c r="E2" s="42"/>
      <c r="F2" s="43"/>
      <c r="G2" s="43"/>
      <c r="H2" s="43"/>
      <c r="I2" s="43"/>
      <c r="J2" s="44"/>
      <c r="K2" s="44"/>
      <c r="L2" s="44"/>
      <c r="M2" s="44"/>
      <c r="N2" s="44"/>
      <c r="O2" s="44"/>
      <c r="P2" s="44"/>
      <c r="Q2" s="44"/>
      <c r="R2" s="44"/>
      <c r="S2" s="26"/>
      <c r="T2" s="26"/>
      <c r="U2" s="26"/>
      <c r="V2" s="26"/>
      <c r="W2" s="26"/>
      <c r="X2" s="26"/>
      <c r="Y2" s="26"/>
      <c r="Z2" s="26"/>
      <c r="AA2" s="26"/>
      <c r="AB2" s="26"/>
      <c r="AC2" s="26"/>
      <c r="AD2" s="26"/>
      <c r="AE2" s="26"/>
      <c r="AF2" s="26"/>
      <c r="AG2" s="26"/>
      <c r="AH2" s="26"/>
      <c r="AI2" s="26"/>
      <c r="AJ2" s="26"/>
      <c r="BL2" s="45"/>
      <c r="BM2" s="155"/>
      <c r="BN2" s="155"/>
      <c r="BO2" s="45"/>
      <c r="BP2" s="157"/>
    </row>
    <row r="3" spans="1:68" ht="21.75" customHeight="1" x14ac:dyDescent="0.45">
      <c r="A3" s="590" t="s">
        <v>64</v>
      </c>
      <c r="B3" s="591"/>
      <c r="C3" s="591"/>
      <c r="D3" s="591"/>
      <c r="E3" s="592"/>
      <c r="F3" s="600" t="str">
        <f t="array" ref="F3">IF(第一面!L16:AX17&lt;&gt;"",第一面!L16:AX17,IF(第一面!L24:AX25&lt;&gt;"",第一面!L24:AX25&amp;"　"&amp;第一面!BJ24:CN24&amp;"　"&amp;第一面!BJ25:CN25,""))</f>
        <v/>
      </c>
      <c r="G3" s="601"/>
      <c r="H3" s="601"/>
      <c r="I3" s="601"/>
      <c r="J3" s="601"/>
      <c r="K3" s="601"/>
      <c r="L3" s="601"/>
      <c r="M3" s="601"/>
      <c r="N3" s="601"/>
      <c r="O3" s="601"/>
      <c r="P3" s="601"/>
      <c r="Q3" s="601"/>
      <c r="R3" s="601"/>
      <c r="S3" s="602"/>
      <c r="T3" s="26"/>
      <c r="BG3" s="60" t="s">
        <v>327</v>
      </c>
      <c r="BH3" s="60" t="s">
        <v>330</v>
      </c>
      <c r="BI3" s="171">
        <v>400000</v>
      </c>
      <c r="BL3" s="45" t="s">
        <v>65</v>
      </c>
      <c r="BM3" s="155" t="s">
        <v>248</v>
      </c>
      <c r="BN3" s="155" t="s">
        <v>240</v>
      </c>
      <c r="BO3" s="45" t="s">
        <v>248</v>
      </c>
      <c r="BP3" s="157" t="s">
        <v>263</v>
      </c>
    </row>
    <row r="4" spans="1:68" ht="6" customHeight="1" x14ac:dyDescent="0.45">
      <c r="A4" s="46"/>
      <c r="B4" s="46"/>
      <c r="C4" s="46"/>
      <c r="D4" s="46"/>
      <c r="E4" s="46"/>
      <c r="F4" s="46"/>
      <c r="G4" s="46"/>
      <c r="H4" s="46"/>
      <c r="I4" s="46"/>
      <c r="J4" s="46"/>
      <c r="K4" s="46"/>
      <c r="L4" s="46"/>
      <c r="M4" s="46"/>
      <c r="N4" s="46"/>
      <c r="O4" s="46"/>
      <c r="P4" s="46"/>
      <c r="Q4" s="46"/>
      <c r="R4" s="46"/>
      <c r="S4" s="46"/>
      <c r="BG4" s="60" t="s">
        <v>328</v>
      </c>
      <c r="BH4" s="60" t="s">
        <v>331</v>
      </c>
      <c r="BI4" s="171">
        <v>1600000</v>
      </c>
      <c r="BL4" s="48" t="s">
        <v>67</v>
      </c>
      <c r="BM4" s="153" t="s">
        <v>256</v>
      </c>
      <c r="BN4" s="155" t="s">
        <v>241</v>
      </c>
      <c r="BO4" s="45" t="s">
        <v>256</v>
      </c>
      <c r="BP4" s="157" t="s">
        <v>264</v>
      </c>
    </row>
    <row r="5" spans="1:68" ht="23.25" customHeight="1" x14ac:dyDescent="0.45">
      <c r="A5" s="47" t="s">
        <v>69</v>
      </c>
      <c r="H5" s="3"/>
      <c r="I5" s="3"/>
      <c r="J5" s="3"/>
      <c r="K5" s="3"/>
      <c r="L5" s="3"/>
      <c r="M5" s="3"/>
      <c r="P5" s="593" t="s">
        <v>70</v>
      </c>
      <c r="Q5" s="594"/>
      <c r="R5" s="595" t="str">
        <f>IF(M12&lt;&gt;"","戸建",IF(O34&lt;&gt;0,"集合",""))</f>
        <v/>
      </c>
      <c r="S5" s="595"/>
      <c r="BG5" s="60" t="s">
        <v>329</v>
      </c>
      <c r="BH5" s="60" t="s">
        <v>332</v>
      </c>
      <c r="BI5" s="171">
        <v>2400000</v>
      </c>
      <c r="BN5" s="153" t="s">
        <v>242</v>
      </c>
      <c r="BO5" s="48"/>
      <c r="BP5" s="154"/>
    </row>
    <row r="6" spans="1:68" ht="6.75" customHeight="1" x14ac:dyDescent="0.45">
      <c r="BG6" s="60" t="s">
        <v>327</v>
      </c>
      <c r="BH6" s="172" t="s">
        <v>333</v>
      </c>
      <c r="BI6" s="171">
        <v>300000</v>
      </c>
    </row>
    <row r="7" spans="1:68" ht="28.5" customHeight="1" x14ac:dyDescent="0.45">
      <c r="A7" s="49" t="s">
        <v>71</v>
      </c>
      <c r="BG7" s="60" t="s">
        <v>328</v>
      </c>
      <c r="BH7" s="172" t="s">
        <v>334</v>
      </c>
      <c r="BI7" s="171">
        <v>1300000</v>
      </c>
    </row>
    <row r="8" spans="1:68" ht="14.25" customHeight="1" x14ac:dyDescent="0.45">
      <c r="A8" s="3"/>
      <c r="B8" s="527" t="s">
        <v>361</v>
      </c>
      <c r="C8" s="527"/>
      <c r="D8" s="527"/>
      <c r="E8" s="527"/>
      <c r="F8" s="527"/>
      <c r="G8" s="527"/>
      <c r="H8" s="527"/>
      <c r="I8" s="527"/>
      <c r="J8" s="527"/>
      <c r="K8" s="527"/>
      <c r="L8" s="527"/>
      <c r="M8" s="527"/>
      <c r="N8" s="527"/>
      <c r="O8" s="527"/>
      <c r="P8" s="527"/>
      <c r="Q8" s="527"/>
      <c r="R8" s="527"/>
      <c r="S8" s="79"/>
      <c r="T8" s="79"/>
      <c r="BG8" s="60" t="s">
        <v>329</v>
      </c>
      <c r="BH8" s="172" t="s">
        <v>335</v>
      </c>
      <c r="BI8" s="171">
        <v>2000000</v>
      </c>
    </row>
    <row r="9" spans="1:68" ht="4.2" customHeight="1" x14ac:dyDescent="0.45">
      <c r="A9" s="50"/>
      <c r="B9" s="50"/>
      <c r="C9" s="50"/>
      <c r="D9" s="50"/>
      <c r="E9" s="50"/>
      <c r="F9" s="50"/>
      <c r="G9" s="50"/>
      <c r="H9" s="50"/>
      <c r="I9" s="50"/>
      <c r="J9" s="50"/>
      <c r="K9" s="50"/>
      <c r="L9" s="50"/>
      <c r="M9" s="50"/>
      <c r="N9" s="50"/>
      <c r="O9" s="50"/>
      <c r="P9" s="50"/>
      <c r="Q9" s="50"/>
      <c r="R9" s="50"/>
      <c r="S9" s="50"/>
      <c r="T9" s="50"/>
    </row>
    <row r="10" spans="1:68" ht="24.75" customHeight="1" x14ac:dyDescent="0.45">
      <c r="A10" s="50"/>
      <c r="B10" s="582" t="s">
        <v>72</v>
      </c>
      <c r="C10" s="582"/>
      <c r="D10" s="582"/>
      <c r="E10" s="50"/>
      <c r="F10" s="50"/>
      <c r="G10" s="50"/>
      <c r="H10" s="50"/>
      <c r="I10" s="50"/>
      <c r="J10" s="50"/>
      <c r="K10" s="50"/>
      <c r="L10" s="50"/>
      <c r="M10" s="50"/>
      <c r="N10" s="50"/>
      <c r="O10" s="50"/>
      <c r="P10" s="50"/>
      <c r="Q10" s="50"/>
      <c r="R10" s="50"/>
      <c r="S10" s="50"/>
      <c r="T10" s="50"/>
      <c r="AP10" s="3"/>
    </row>
    <row r="11" spans="1:68" ht="6.75" customHeight="1" x14ac:dyDescent="0.45">
      <c r="A11" s="50"/>
      <c r="B11" s="50"/>
      <c r="C11" s="50"/>
      <c r="D11" s="50"/>
      <c r="E11" s="50"/>
      <c r="F11" s="50"/>
      <c r="H11" s="50"/>
      <c r="I11" s="50"/>
      <c r="J11" s="50"/>
      <c r="K11" s="50"/>
      <c r="L11" s="50"/>
      <c r="M11" s="50"/>
      <c r="N11" s="50"/>
      <c r="O11" s="50"/>
      <c r="P11" s="50"/>
      <c r="Q11" s="50"/>
      <c r="R11" s="50"/>
      <c r="S11" s="50"/>
      <c r="T11" s="50"/>
      <c r="AP11" s="3"/>
    </row>
    <row r="12" spans="1:68" ht="33" customHeight="1" x14ac:dyDescent="0.45">
      <c r="A12" s="50"/>
      <c r="B12" s="50"/>
      <c r="C12" s="50"/>
      <c r="D12" s="596" t="s">
        <v>73</v>
      </c>
      <c r="E12" s="596"/>
      <c r="F12" s="596"/>
      <c r="G12" s="599"/>
      <c r="H12" s="599"/>
      <c r="I12" s="599"/>
      <c r="J12" s="50"/>
      <c r="K12" s="50"/>
      <c r="L12" s="50"/>
      <c r="M12" s="597" t="str">
        <f>IFERROR(VLOOKUP("戸建"&amp;G12,BH3:BI5,2,FALSE),"")</f>
        <v/>
      </c>
      <c r="N12" s="597"/>
      <c r="O12" s="597"/>
      <c r="P12" s="598"/>
      <c r="Q12" s="169" t="s">
        <v>74</v>
      </c>
      <c r="R12" s="50"/>
      <c r="S12" s="50"/>
      <c r="T12" s="50"/>
      <c r="U12" s="50"/>
      <c r="AP12" s="3"/>
      <c r="AQ12" s="3"/>
    </row>
    <row r="13" spans="1:68" ht="5.25" customHeight="1" x14ac:dyDescent="0.55000000000000004">
      <c r="A13" s="50"/>
      <c r="B13" s="50"/>
      <c r="C13" s="50"/>
      <c r="D13" s="50"/>
      <c r="E13" s="51"/>
      <c r="F13" s="51"/>
      <c r="G13" s="51"/>
      <c r="H13" s="51"/>
      <c r="I13" s="50"/>
      <c r="J13" s="50"/>
      <c r="K13" s="50"/>
      <c r="L13" s="50"/>
      <c r="M13" s="50"/>
      <c r="N13" s="50"/>
      <c r="O13" s="50"/>
      <c r="P13" s="50"/>
      <c r="Q13" s="50"/>
      <c r="R13" s="50"/>
      <c r="S13" s="50"/>
      <c r="T13" s="50"/>
    </row>
    <row r="14" spans="1:68" ht="24.75" customHeight="1" x14ac:dyDescent="0.55000000000000004">
      <c r="A14" s="50"/>
      <c r="B14" s="582" t="s">
        <v>75</v>
      </c>
      <c r="C14" s="582"/>
      <c r="D14" s="582"/>
      <c r="E14" s="51"/>
      <c r="F14" s="51"/>
      <c r="G14" s="51"/>
      <c r="H14" s="51"/>
      <c r="I14" s="50"/>
      <c r="J14" s="50"/>
      <c r="K14" s="50"/>
      <c r="L14" s="50"/>
      <c r="M14" s="50"/>
      <c r="N14" s="50"/>
      <c r="O14" s="50"/>
      <c r="P14" s="50"/>
      <c r="Q14" s="50"/>
      <c r="R14" s="50"/>
      <c r="S14" s="50"/>
      <c r="T14" s="50"/>
    </row>
    <row r="15" spans="1:68" ht="25.5" customHeight="1" x14ac:dyDescent="0.45">
      <c r="A15" s="50"/>
      <c r="B15" s="583" t="s">
        <v>358</v>
      </c>
      <c r="C15" s="583"/>
      <c r="D15" s="583"/>
      <c r="E15" s="583"/>
      <c r="F15" s="583"/>
      <c r="G15" s="583"/>
      <c r="H15" s="583"/>
      <c r="I15" s="583"/>
      <c r="J15" s="583"/>
      <c r="K15" s="583"/>
      <c r="L15" s="583"/>
      <c r="M15" s="583"/>
      <c r="N15" s="583"/>
      <c r="O15" s="583"/>
      <c r="P15" s="583"/>
      <c r="Q15" s="583"/>
      <c r="R15" s="583"/>
      <c r="S15" s="50"/>
      <c r="T15" s="50"/>
      <c r="U15" s="166"/>
    </row>
    <row r="16" spans="1:68" ht="35.25" customHeight="1" x14ac:dyDescent="0.55000000000000004">
      <c r="A16" s="50"/>
      <c r="B16" s="51"/>
      <c r="C16" s="51"/>
      <c r="D16" s="164" t="s">
        <v>353</v>
      </c>
      <c r="E16" s="584" t="s">
        <v>354</v>
      </c>
      <c r="F16" s="584"/>
      <c r="G16" s="170" t="s">
        <v>73</v>
      </c>
      <c r="H16" s="158"/>
      <c r="I16" s="164" t="s">
        <v>353</v>
      </c>
      <c r="J16" s="585" t="s">
        <v>354</v>
      </c>
      <c r="K16" s="586"/>
      <c r="L16" s="163" t="s">
        <v>73</v>
      </c>
      <c r="M16" s="158"/>
      <c r="N16" s="164" t="s">
        <v>353</v>
      </c>
      <c r="O16" s="585" t="s">
        <v>354</v>
      </c>
      <c r="P16" s="586"/>
      <c r="Q16" s="163" t="s">
        <v>73</v>
      </c>
      <c r="R16" s="51"/>
      <c r="S16" s="50"/>
      <c r="T16" s="50"/>
    </row>
    <row r="17" spans="1:43" ht="19.5" customHeight="1" x14ac:dyDescent="0.55000000000000004">
      <c r="A17" s="50"/>
      <c r="B17" s="50"/>
      <c r="C17" s="50"/>
      <c r="D17" s="107">
        <v>1</v>
      </c>
      <c r="E17" s="589"/>
      <c r="F17" s="589"/>
      <c r="G17" s="173"/>
      <c r="H17" s="158"/>
      <c r="I17" s="107">
        <v>11</v>
      </c>
      <c r="J17" s="589"/>
      <c r="K17" s="589"/>
      <c r="L17" s="173"/>
      <c r="M17" s="159"/>
      <c r="N17" s="107">
        <v>21</v>
      </c>
      <c r="O17" s="589"/>
      <c r="P17" s="589"/>
      <c r="Q17" s="173"/>
      <c r="R17" s="50"/>
      <c r="S17" s="50"/>
      <c r="T17" s="50"/>
    </row>
    <row r="18" spans="1:43" ht="19.5" customHeight="1" x14ac:dyDescent="0.55000000000000004">
      <c r="A18" s="50"/>
      <c r="B18" s="50"/>
      <c r="C18" s="50"/>
      <c r="D18" s="107">
        <v>2</v>
      </c>
      <c r="E18" s="587"/>
      <c r="F18" s="587"/>
      <c r="G18" s="173"/>
      <c r="H18" s="158"/>
      <c r="I18" s="107">
        <v>12</v>
      </c>
      <c r="J18" s="587"/>
      <c r="K18" s="587"/>
      <c r="L18" s="173"/>
      <c r="M18" s="159"/>
      <c r="N18" s="107">
        <v>22</v>
      </c>
      <c r="O18" s="587"/>
      <c r="P18" s="587"/>
      <c r="Q18" s="173"/>
      <c r="R18" s="50"/>
      <c r="S18" s="50"/>
      <c r="T18" s="50"/>
    </row>
    <row r="19" spans="1:43" ht="19.5" customHeight="1" x14ac:dyDescent="0.55000000000000004">
      <c r="A19" s="50"/>
      <c r="B19" s="50"/>
      <c r="C19" s="50"/>
      <c r="D19" s="107">
        <v>3</v>
      </c>
      <c r="E19" s="587"/>
      <c r="F19" s="587"/>
      <c r="G19" s="173"/>
      <c r="H19" s="158"/>
      <c r="I19" s="107">
        <v>13</v>
      </c>
      <c r="J19" s="587"/>
      <c r="K19" s="587"/>
      <c r="L19" s="173"/>
      <c r="M19" s="159"/>
      <c r="N19" s="107">
        <v>23</v>
      </c>
      <c r="O19" s="587"/>
      <c r="P19" s="587"/>
      <c r="Q19" s="173"/>
      <c r="R19" s="50"/>
      <c r="S19" s="50"/>
      <c r="T19" s="50"/>
    </row>
    <row r="20" spans="1:43" ht="19.5" customHeight="1" x14ac:dyDescent="0.55000000000000004">
      <c r="A20" s="50"/>
      <c r="B20" s="50"/>
      <c r="C20" s="50"/>
      <c r="D20" s="107">
        <v>4</v>
      </c>
      <c r="E20" s="587"/>
      <c r="F20" s="587"/>
      <c r="G20" s="173"/>
      <c r="H20" s="158"/>
      <c r="I20" s="107">
        <v>14</v>
      </c>
      <c r="J20" s="587"/>
      <c r="K20" s="587"/>
      <c r="L20" s="173"/>
      <c r="M20" s="159"/>
      <c r="N20" s="107">
        <v>24</v>
      </c>
      <c r="O20" s="587"/>
      <c r="P20" s="587"/>
      <c r="Q20" s="173"/>
      <c r="R20" s="50"/>
      <c r="S20" s="50"/>
      <c r="T20" s="50"/>
    </row>
    <row r="21" spans="1:43" ht="19.5" customHeight="1" x14ac:dyDescent="0.55000000000000004">
      <c r="A21" s="50"/>
      <c r="B21" s="50"/>
      <c r="C21" s="50"/>
      <c r="D21" s="107">
        <v>5</v>
      </c>
      <c r="E21" s="587"/>
      <c r="F21" s="587"/>
      <c r="G21" s="173"/>
      <c r="H21" s="158"/>
      <c r="I21" s="107">
        <v>15</v>
      </c>
      <c r="J21" s="587"/>
      <c r="K21" s="587"/>
      <c r="L21" s="173"/>
      <c r="M21" s="159"/>
      <c r="N21" s="107">
        <v>25</v>
      </c>
      <c r="O21" s="587"/>
      <c r="P21" s="587"/>
      <c r="Q21" s="173"/>
      <c r="R21" s="50"/>
      <c r="S21" s="50"/>
      <c r="T21" s="50"/>
    </row>
    <row r="22" spans="1:43" ht="19.5" customHeight="1" x14ac:dyDescent="0.55000000000000004">
      <c r="A22" s="50"/>
      <c r="B22" s="50"/>
      <c r="C22" s="50"/>
      <c r="D22" s="107">
        <v>6</v>
      </c>
      <c r="E22" s="587"/>
      <c r="F22" s="587"/>
      <c r="G22" s="173"/>
      <c r="H22" s="158"/>
      <c r="I22" s="107">
        <v>16</v>
      </c>
      <c r="J22" s="587"/>
      <c r="K22" s="587"/>
      <c r="L22" s="173"/>
      <c r="M22" s="159"/>
      <c r="N22" s="107">
        <v>26</v>
      </c>
      <c r="O22" s="587"/>
      <c r="P22" s="587"/>
      <c r="Q22" s="173"/>
      <c r="R22" s="50"/>
      <c r="S22" s="50"/>
      <c r="T22" s="50"/>
    </row>
    <row r="23" spans="1:43" ht="19.5" customHeight="1" x14ac:dyDescent="0.55000000000000004">
      <c r="A23" s="50"/>
      <c r="B23" s="50"/>
      <c r="C23" s="50"/>
      <c r="D23" s="107">
        <v>7</v>
      </c>
      <c r="E23" s="587"/>
      <c r="F23" s="587"/>
      <c r="G23" s="173"/>
      <c r="H23" s="158"/>
      <c r="I23" s="107">
        <v>17</v>
      </c>
      <c r="J23" s="587"/>
      <c r="K23" s="587"/>
      <c r="L23" s="173"/>
      <c r="M23" s="159"/>
      <c r="N23" s="107">
        <v>27</v>
      </c>
      <c r="O23" s="587"/>
      <c r="P23" s="587"/>
      <c r="Q23" s="173"/>
      <c r="R23" s="50"/>
      <c r="S23" s="50"/>
      <c r="T23" s="50"/>
    </row>
    <row r="24" spans="1:43" ht="19.5" customHeight="1" x14ac:dyDescent="0.55000000000000004">
      <c r="A24" s="50"/>
      <c r="B24" s="50"/>
      <c r="C24" s="50"/>
      <c r="D24" s="107">
        <v>8</v>
      </c>
      <c r="E24" s="587"/>
      <c r="F24" s="587"/>
      <c r="G24" s="173"/>
      <c r="H24" s="158"/>
      <c r="I24" s="107">
        <v>18</v>
      </c>
      <c r="J24" s="587"/>
      <c r="K24" s="587"/>
      <c r="L24" s="173"/>
      <c r="M24" s="159"/>
      <c r="N24" s="107">
        <v>28</v>
      </c>
      <c r="O24" s="587"/>
      <c r="P24" s="587"/>
      <c r="Q24" s="173"/>
      <c r="R24" s="50"/>
      <c r="S24" s="50"/>
      <c r="T24" s="50"/>
    </row>
    <row r="25" spans="1:43" ht="19.5" customHeight="1" x14ac:dyDescent="0.55000000000000004">
      <c r="A25" s="50"/>
      <c r="B25" s="50"/>
      <c r="C25" s="50"/>
      <c r="D25" s="107">
        <v>9</v>
      </c>
      <c r="E25" s="587"/>
      <c r="F25" s="587"/>
      <c r="G25" s="173"/>
      <c r="H25" s="158"/>
      <c r="I25" s="107">
        <v>19</v>
      </c>
      <c r="J25" s="587"/>
      <c r="K25" s="587"/>
      <c r="L25" s="173"/>
      <c r="M25" s="159"/>
      <c r="N25" s="107">
        <v>29</v>
      </c>
      <c r="O25" s="587"/>
      <c r="P25" s="587"/>
      <c r="Q25" s="173"/>
      <c r="R25" s="50"/>
      <c r="S25" s="50"/>
      <c r="T25" s="50"/>
    </row>
    <row r="26" spans="1:43" ht="19.5" customHeight="1" x14ac:dyDescent="0.55000000000000004">
      <c r="A26" s="50"/>
      <c r="B26" s="50"/>
      <c r="C26" s="50"/>
      <c r="D26" s="107">
        <v>10</v>
      </c>
      <c r="E26" s="587"/>
      <c r="F26" s="587"/>
      <c r="G26" s="173"/>
      <c r="H26" s="158"/>
      <c r="I26" s="107">
        <v>20</v>
      </c>
      <c r="J26" s="587"/>
      <c r="K26" s="587"/>
      <c r="L26" s="173"/>
      <c r="M26" s="159"/>
      <c r="N26" s="107">
        <v>30</v>
      </c>
      <c r="O26" s="587"/>
      <c r="P26" s="587"/>
      <c r="Q26" s="173"/>
      <c r="R26" s="50"/>
      <c r="S26" s="50"/>
      <c r="T26" s="50"/>
    </row>
    <row r="27" spans="1:43" ht="9" hidden="1" customHeight="1" x14ac:dyDescent="0.55000000000000004">
      <c r="A27" s="50"/>
      <c r="B27" s="50"/>
      <c r="C27" s="50"/>
      <c r="D27" s="50"/>
      <c r="E27" s="51"/>
      <c r="F27" s="51"/>
      <c r="G27" s="51"/>
      <c r="H27" s="51"/>
      <c r="I27" s="50"/>
      <c r="J27" s="50"/>
      <c r="K27" s="50"/>
      <c r="L27" s="50"/>
      <c r="M27" s="50"/>
      <c r="N27" s="50"/>
      <c r="O27" s="50"/>
      <c r="P27" s="50"/>
      <c r="Q27" s="50"/>
      <c r="R27" s="50"/>
      <c r="S27" s="50"/>
      <c r="T27" s="50"/>
    </row>
    <row r="28" spans="1:43" ht="24.75" customHeight="1" x14ac:dyDescent="0.55000000000000004">
      <c r="A28" s="50"/>
      <c r="B28" s="165"/>
      <c r="C28" s="51"/>
      <c r="D28" s="51"/>
      <c r="E28" s="51"/>
      <c r="F28" s="51"/>
      <c r="G28" s="51"/>
      <c r="H28" s="51"/>
      <c r="I28" s="51"/>
      <c r="J28" s="51"/>
      <c r="K28" s="50"/>
      <c r="L28" s="50"/>
      <c r="M28" s="588" t="s">
        <v>355</v>
      </c>
      <c r="N28" s="588"/>
      <c r="O28" s="482">
        <f>COUNTIF(G17:G26,"&lt;&gt;")+COUNTIF(L17:L26,"&lt;&gt;")+COUNTIF(Q17:Q26,"&lt;&gt;")</f>
        <v>0</v>
      </c>
      <c r="P28" s="482"/>
      <c r="Q28" s="65" t="s">
        <v>76</v>
      </c>
      <c r="R28" s="51"/>
      <c r="S28" s="51"/>
      <c r="T28" s="50"/>
    </row>
    <row r="29" spans="1:43" ht="4.5" customHeight="1" x14ac:dyDescent="0.55000000000000004">
      <c r="A29" s="50"/>
      <c r="B29" s="50"/>
      <c r="C29" s="50"/>
      <c r="D29" s="50"/>
      <c r="E29" s="51"/>
      <c r="F29" s="51"/>
      <c r="G29" s="51"/>
      <c r="H29" s="51"/>
      <c r="I29" s="50"/>
      <c r="J29" s="50"/>
      <c r="K29" s="50"/>
      <c r="L29" s="50"/>
      <c r="M29" s="50"/>
      <c r="N29" s="50"/>
      <c r="O29" s="50"/>
      <c r="P29" s="50"/>
      <c r="Q29" s="50"/>
      <c r="R29" s="50"/>
      <c r="S29" s="50"/>
      <c r="T29" s="50"/>
    </row>
    <row r="30" spans="1:43" ht="24.75" customHeight="1" x14ac:dyDescent="0.55000000000000004">
      <c r="A30" s="50"/>
      <c r="B30" s="50"/>
      <c r="C30" s="50"/>
      <c r="D30" s="50"/>
      <c r="E30" s="51"/>
      <c r="F30" s="51"/>
      <c r="G30" s="51"/>
      <c r="I30" s="167" t="s">
        <v>356</v>
      </c>
      <c r="J30" s="160" t="s">
        <v>77</v>
      </c>
      <c r="K30" s="168">
        <f>COUNTIF($G$17:$G$26,"C")+COUNTIF($L$17:$L$26,"C")+COUNTIF($Q$17:$Q$26,"C")</f>
        <v>0</v>
      </c>
      <c r="L30" s="67" t="s">
        <v>76</v>
      </c>
      <c r="M30" s="512">
        <f>IFERROR((X30*K30),"")</f>
        <v>0</v>
      </c>
      <c r="N30" s="513"/>
      <c r="O30" s="513"/>
      <c r="P30" s="513"/>
      <c r="Q30" s="169" t="s">
        <v>74</v>
      </c>
      <c r="S30" s="51"/>
      <c r="T30" s="50"/>
      <c r="U30" s="50"/>
      <c r="W30" s="172" t="s">
        <v>333</v>
      </c>
      <c r="X30" s="171">
        <v>300000</v>
      </c>
      <c r="AP30" s="3"/>
      <c r="AQ30" s="3"/>
    </row>
    <row r="31" spans="1:43" ht="24.75" customHeight="1" x14ac:dyDescent="0.55000000000000004">
      <c r="A31" s="50"/>
      <c r="B31" s="50"/>
      <c r="C31" s="50"/>
      <c r="D31" s="50"/>
      <c r="E31" s="51"/>
      <c r="F31" s="51"/>
      <c r="G31" s="51"/>
      <c r="I31" s="167" t="s">
        <v>357</v>
      </c>
      <c r="J31" s="160" t="s">
        <v>77</v>
      </c>
      <c r="K31" s="168">
        <f>COUNTIF($G$17:$G$26,"B")+COUNTIF($L$17:$L$26,"B")+COUNTIF($Q$17:$Q$26,"B")</f>
        <v>0</v>
      </c>
      <c r="L31" s="67" t="s">
        <v>76</v>
      </c>
      <c r="M31" s="512">
        <f>IFERROR((X31*K31),"")</f>
        <v>0</v>
      </c>
      <c r="N31" s="513"/>
      <c r="O31" s="513"/>
      <c r="P31" s="513"/>
      <c r="Q31" s="169" t="s">
        <v>74</v>
      </c>
      <c r="S31" s="51"/>
      <c r="T31" s="50"/>
      <c r="U31" s="50"/>
      <c r="W31" s="172" t="s">
        <v>334</v>
      </c>
      <c r="X31" s="171">
        <v>1300000</v>
      </c>
      <c r="AP31" s="3"/>
      <c r="AQ31" s="3"/>
    </row>
    <row r="32" spans="1:43" ht="24.75" customHeight="1" x14ac:dyDescent="0.55000000000000004">
      <c r="A32" s="50"/>
      <c r="B32" s="50"/>
      <c r="C32" s="50"/>
      <c r="D32" s="50"/>
      <c r="E32" s="51"/>
      <c r="F32" s="51"/>
      <c r="G32" s="51"/>
      <c r="I32" s="167" t="s">
        <v>359</v>
      </c>
      <c r="J32" s="160" t="s">
        <v>77</v>
      </c>
      <c r="K32" s="168">
        <f>COUNTIF($G$17:$G$26,"A")+COUNTIF($L$17:$L$26,"A")+COUNTIF($Q$17:$Q$26,"A")</f>
        <v>0</v>
      </c>
      <c r="L32" s="67" t="s">
        <v>76</v>
      </c>
      <c r="M32" s="512">
        <f>IFERROR((X32*K32),"")</f>
        <v>0</v>
      </c>
      <c r="N32" s="513"/>
      <c r="O32" s="513"/>
      <c r="P32" s="513"/>
      <c r="Q32" s="169" t="s">
        <v>74</v>
      </c>
      <c r="S32" s="51"/>
      <c r="T32" s="50"/>
      <c r="U32" s="50"/>
      <c r="W32" s="172" t="s">
        <v>335</v>
      </c>
      <c r="X32" s="171">
        <v>2000000</v>
      </c>
      <c r="AP32" s="3"/>
      <c r="AQ32" s="3"/>
    </row>
    <row r="33" spans="1:67" ht="9" customHeight="1" x14ac:dyDescent="0.55000000000000004">
      <c r="A33" s="50"/>
      <c r="B33" s="50"/>
      <c r="C33" s="50"/>
      <c r="D33" s="50"/>
      <c r="E33" s="51"/>
      <c r="F33" s="51"/>
      <c r="G33" s="51"/>
      <c r="J33" s="51"/>
      <c r="K33" s="50"/>
      <c r="L33" s="50"/>
      <c r="M33" s="50"/>
      <c r="N33" s="50"/>
      <c r="O33" s="50"/>
      <c r="P33" s="50"/>
      <c r="Q33" s="50"/>
      <c r="S33" s="50"/>
      <c r="T33" s="50"/>
      <c r="U33" s="50"/>
      <c r="V33" s="50"/>
      <c r="AP33" s="3"/>
      <c r="AQ33" s="3"/>
    </row>
    <row r="34" spans="1:67" ht="33" customHeight="1" x14ac:dyDescent="0.55000000000000004">
      <c r="B34" s="536" t="str">
        <f>IF(O5="集合","戸数","")</f>
        <v/>
      </c>
      <c r="C34" s="536"/>
      <c r="D34" s="51"/>
      <c r="E34" s="51"/>
      <c r="F34" s="51"/>
      <c r="G34" s="51"/>
      <c r="J34" s="51"/>
      <c r="K34" s="537" t="s">
        <v>78</v>
      </c>
      <c r="L34" s="537"/>
      <c r="M34" s="537"/>
      <c r="N34" s="537"/>
      <c r="O34" s="538">
        <f>IF(M12="",X34,M12)</f>
        <v>0</v>
      </c>
      <c r="P34" s="538"/>
      <c r="Q34" s="538"/>
      <c r="R34" s="538"/>
      <c r="S34" s="53" t="s">
        <v>74</v>
      </c>
      <c r="U34" s="6"/>
      <c r="V34" s="6"/>
      <c r="W34" s="61" t="s">
        <v>386</v>
      </c>
      <c r="X34" s="174">
        <f>SUM(M30,M31,M32)</f>
        <v>0</v>
      </c>
      <c r="AP34" s="3"/>
      <c r="AQ34" s="3"/>
    </row>
    <row r="35" spans="1:67" ht="12.75" customHeight="1" x14ac:dyDescent="0.55000000000000004">
      <c r="B35" s="158"/>
      <c r="C35" s="158"/>
      <c r="D35" s="51"/>
      <c r="E35" s="51"/>
      <c r="F35" s="51"/>
      <c r="G35" s="51"/>
      <c r="H35" s="51"/>
      <c r="I35" s="161"/>
      <c r="J35" s="161"/>
      <c r="K35" s="161"/>
      <c r="L35" s="161"/>
      <c r="M35" s="162"/>
      <c r="N35" s="162"/>
      <c r="O35" s="162"/>
      <c r="P35" s="162"/>
      <c r="Q35" s="56"/>
      <c r="V35" s="2"/>
    </row>
    <row r="36" spans="1:67" ht="5.25" customHeight="1" thickBot="1" x14ac:dyDescent="0.5">
      <c r="L36" s="54"/>
      <c r="M36" s="54"/>
      <c r="N36" s="54"/>
      <c r="O36" s="54"/>
      <c r="P36" s="55"/>
      <c r="Q36" s="55"/>
      <c r="R36" s="55"/>
      <c r="S36" s="56"/>
    </row>
    <row r="37" spans="1:67" ht="24.75" customHeight="1" thickBot="1" x14ac:dyDescent="0.5">
      <c r="A37" s="49" t="s">
        <v>79</v>
      </c>
      <c r="O37" s="539" t="s">
        <v>239</v>
      </c>
      <c r="P37" s="540"/>
      <c r="Q37" s="541"/>
      <c r="R37" s="542"/>
      <c r="S37" s="543"/>
      <c r="T37" s="3"/>
      <c r="AO37" s="6"/>
    </row>
    <row r="38" spans="1:67" ht="6" customHeight="1" thickBot="1" x14ac:dyDescent="0.5">
      <c r="L38" s="54"/>
      <c r="M38" s="54"/>
      <c r="N38" s="54"/>
      <c r="O38" s="54"/>
      <c r="P38" s="55"/>
      <c r="Q38" s="55"/>
      <c r="R38" s="55"/>
      <c r="S38" s="56"/>
    </row>
    <row r="39" spans="1:67" ht="41.25" customHeight="1" thickBot="1" x14ac:dyDescent="0.5">
      <c r="B39" s="3"/>
      <c r="C39" s="637" t="s">
        <v>103</v>
      </c>
      <c r="D39" s="638"/>
      <c r="E39" s="638"/>
      <c r="F39" s="638"/>
      <c r="G39" s="632" t="s">
        <v>326</v>
      </c>
      <c r="H39" s="632"/>
      <c r="I39" s="632"/>
      <c r="J39" s="632"/>
      <c r="K39" s="632"/>
      <c r="L39" s="632"/>
      <c r="M39" s="632"/>
      <c r="N39" s="633"/>
      <c r="O39" s="520"/>
      <c r="P39" s="521"/>
      <c r="Q39" s="521"/>
      <c r="R39" s="522"/>
      <c r="S39" s="131" t="s">
        <v>74</v>
      </c>
      <c r="T39" s="133" t="s">
        <v>313</v>
      </c>
      <c r="U39" s="6"/>
      <c r="W39" s="58"/>
      <c r="AJ39" s="108"/>
      <c r="AK39" s="108"/>
      <c r="AL39" s="108"/>
      <c r="AM39" s="108"/>
      <c r="AN39" s="108"/>
      <c r="AO39" s="6"/>
    </row>
    <row r="40" spans="1:67" ht="3" customHeight="1" x14ac:dyDescent="0.45">
      <c r="B40" s="3"/>
      <c r="C40" s="134"/>
      <c r="D40" s="134"/>
      <c r="E40" s="134"/>
      <c r="F40" s="134"/>
      <c r="G40" s="134"/>
      <c r="H40" s="134"/>
      <c r="I40" s="134"/>
      <c r="J40" s="134"/>
      <c r="K40" s="134"/>
      <c r="L40" s="134"/>
      <c r="M40" s="134"/>
      <c r="N40" s="134"/>
      <c r="O40" s="134"/>
      <c r="P40" s="134"/>
      <c r="Q40" s="134"/>
      <c r="R40" s="134"/>
      <c r="T40" s="3"/>
      <c r="W40" s="58"/>
      <c r="X40" s="58"/>
      <c r="Y40" s="58"/>
      <c r="Z40" s="58"/>
      <c r="AA40" s="58"/>
      <c r="AB40" s="58"/>
      <c r="AC40" s="58"/>
      <c r="AD40" s="58"/>
      <c r="AE40" s="58"/>
      <c r="AF40" s="58"/>
      <c r="AG40" s="58"/>
      <c r="AH40" s="58"/>
      <c r="AI40" s="58"/>
      <c r="AJ40" s="58"/>
      <c r="AK40" s="58"/>
      <c r="AL40" s="58"/>
      <c r="AM40" s="58"/>
      <c r="AN40" s="58"/>
      <c r="AO40" s="58"/>
      <c r="AP40" s="58"/>
    </row>
    <row r="41" spans="1:67" ht="21" customHeight="1" thickBot="1" x14ac:dyDescent="0.5">
      <c r="B41" s="143"/>
      <c r="C41" s="527" t="s">
        <v>337</v>
      </c>
      <c r="D41" s="527"/>
      <c r="E41" s="527"/>
      <c r="F41" s="527"/>
      <c r="G41" s="527"/>
      <c r="H41" s="527"/>
      <c r="I41" s="527"/>
      <c r="J41" s="527"/>
      <c r="K41" s="527"/>
      <c r="L41" s="527"/>
      <c r="M41" s="527"/>
      <c r="N41" s="527"/>
      <c r="O41" s="527"/>
      <c r="P41" s="527"/>
      <c r="Q41" s="527"/>
      <c r="R41" s="527"/>
      <c r="S41" s="143"/>
      <c r="T41" s="3"/>
      <c r="AK41" s="108"/>
      <c r="AL41" s="108"/>
      <c r="AM41" s="108"/>
      <c r="AN41" s="108"/>
      <c r="AO41" s="108"/>
    </row>
    <row r="42" spans="1:67" ht="31.5" customHeight="1" thickBot="1" x14ac:dyDescent="0.5">
      <c r="B42" s="3"/>
      <c r="C42" s="528" t="s">
        <v>255</v>
      </c>
      <c r="D42" s="529"/>
      <c r="E42" s="529"/>
      <c r="F42" s="529"/>
      <c r="G42" s="530"/>
      <c r="H42" s="523"/>
      <c r="I42" s="524"/>
      <c r="J42" s="525"/>
      <c r="K42" s="58"/>
      <c r="L42" s="528" t="s">
        <v>306</v>
      </c>
      <c r="M42" s="529"/>
      <c r="N42" s="529"/>
      <c r="O42" s="529"/>
      <c r="P42" s="530"/>
      <c r="Q42" s="523"/>
      <c r="R42" s="524"/>
      <c r="S42" s="525"/>
      <c r="T42" s="3"/>
      <c r="AL42" s="108"/>
      <c r="AM42" s="108"/>
      <c r="AN42" s="108"/>
      <c r="AO42" s="108"/>
      <c r="AP42" s="108"/>
    </row>
    <row r="43" spans="1:67" ht="36" customHeight="1" x14ac:dyDescent="0.4">
      <c r="B43" s="144"/>
      <c r="C43" s="634" t="s">
        <v>338</v>
      </c>
      <c r="D43" s="634"/>
      <c r="E43" s="634"/>
      <c r="F43" s="634"/>
      <c r="G43" s="634"/>
      <c r="H43" s="634"/>
      <c r="I43" s="634"/>
      <c r="J43" s="634"/>
      <c r="K43" s="634"/>
      <c r="L43" s="634"/>
      <c r="M43" s="634"/>
      <c r="N43" s="634"/>
      <c r="O43" s="634"/>
      <c r="P43" s="634"/>
      <c r="Q43" s="634"/>
      <c r="R43" s="634"/>
      <c r="S43" s="634"/>
      <c r="T43" s="3"/>
      <c r="AK43" s="108"/>
      <c r="AL43" s="108"/>
      <c r="AM43" s="108"/>
      <c r="AN43" s="108"/>
      <c r="AO43" s="108"/>
    </row>
    <row r="44" spans="1:67" ht="23.25" customHeight="1" thickBot="1" x14ac:dyDescent="0.5">
      <c r="B44" s="152"/>
      <c r="C44" s="526" t="s">
        <v>360</v>
      </c>
      <c r="D44" s="526"/>
      <c r="E44" s="526"/>
      <c r="F44" s="526"/>
      <c r="G44" s="526"/>
      <c r="H44" s="526"/>
      <c r="I44" s="526"/>
      <c r="J44" s="526"/>
      <c r="K44" s="526"/>
      <c r="L44" s="526"/>
      <c r="M44" s="526"/>
      <c r="N44" s="526"/>
      <c r="O44" s="526"/>
      <c r="P44" s="526"/>
      <c r="Q44" s="526"/>
      <c r="R44" s="526"/>
      <c r="S44" s="152"/>
      <c r="T44" s="3"/>
      <c r="AK44" s="108"/>
      <c r="AL44" s="108"/>
      <c r="AM44" s="108"/>
      <c r="AN44" s="108"/>
      <c r="AO44" s="108"/>
    </row>
    <row r="45" spans="1:67" ht="24" customHeight="1" thickBot="1" x14ac:dyDescent="0.5">
      <c r="B45" s="564" t="s">
        <v>281</v>
      </c>
      <c r="C45" s="565"/>
      <c r="D45" s="564" t="s">
        <v>375</v>
      </c>
      <c r="E45" s="565"/>
      <c r="F45" s="570" t="s">
        <v>341</v>
      </c>
      <c r="G45" s="571"/>
      <c r="H45" s="571"/>
      <c r="I45" s="572"/>
      <c r="J45" s="570" t="s">
        <v>342</v>
      </c>
      <c r="K45" s="571"/>
      <c r="L45" s="571"/>
      <c r="M45" s="571"/>
      <c r="N45" s="571"/>
      <c r="O45" s="572"/>
      <c r="P45" s="570" t="s">
        <v>343</v>
      </c>
      <c r="Q45" s="572"/>
      <c r="R45" s="570" t="s">
        <v>344</v>
      </c>
      <c r="S45" s="572"/>
      <c r="T45" s="152"/>
      <c r="U45" s="152"/>
      <c r="AM45" s="108"/>
      <c r="AN45" s="108"/>
      <c r="AO45" s="108"/>
      <c r="AP45" s="108"/>
      <c r="AQ45" s="108"/>
    </row>
    <row r="46" spans="1:67" ht="33" customHeight="1" x14ac:dyDescent="0.45">
      <c r="B46" s="566"/>
      <c r="C46" s="567"/>
      <c r="D46" s="566"/>
      <c r="E46" s="567"/>
      <c r="F46" s="573" t="s">
        <v>345</v>
      </c>
      <c r="G46" s="574"/>
      <c r="H46" s="575" t="s">
        <v>351</v>
      </c>
      <c r="I46" s="576"/>
      <c r="J46" s="627" t="s">
        <v>346</v>
      </c>
      <c r="K46" s="628"/>
      <c r="L46" s="628"/>
      <c r="M46" s="628"/>
      <c r="N46" s="628"/>
      <c r="O46" s="629"/>
      <c r="P46" s="577" t="s">
        <v>347</v>
      </c>
      <c r="Q46" s="578"/>
      <c r="R46" s="577" t="s">
        <v>347</v>
      </c>
      <c r="S46" s="578"/>
      <c r="U46" s="6"/>
      <c r="W46" s="553" t="s">
        <v>315</v>
      </c>
      <c r="X46" s="554"/>
      <c r="Y46" s="555"/>
      <c r="AM46" s="108"/>
      <c r="AN46" s="108"/>
      <c r="AO46" s="108"/>
      <c r="AP46" s="108"/>
      <c r="AQ46" s="108"/>
      <c r="AR46" s="108"/>
    </row>
    <row r="47" spans="1:67" ht="90" customHeight="1" thickBot="1" x14ac:dyDescent="0.75">
      <c r="B47" s="568"/>
      <c r="C47" s="569"/>
      <c r="D47" s="568"/>
      <c r="E47" s="569"/>
      <c r="F47" s="556" t="s">
        <v>348</v>
      </c>
      <c r="G47" s="557"/>
      <c r="H47" s="556" t="s">
        <v>352</v>
      </c>
      <c r="I47" s="557"/>
      <c r="J47" s="558" t="s">
        <v>396</v>
      </c>
      <c r="K47" s="559"/>
      <c r="L47" s="560" t="s">
        <v>397</v>
      </c>
      <c r="M47" s="561"/>
      <c r="N47" s="630" t="s">
        <v>398</v>
      </c>
      <c r="O47" s="631"/>
      <c r="P47" s="562" t="s">
        <v>349</v>
      </c>
      <c r="Q47" s="563"/>
      <c r="R47" s="562" t="s">
        <v>350</v>
      </c>
      <c r="S47" s="563"/>
      <c r="T47" s="3"/>
      <c r="W47" s="140" t="s">
        <v>321</v>
      </c>
      <c r="X47" s="140" t="s">
        <v>320</v>
      </c>
      <c r="Y47" s="141" t="s">
        <v>403</v>
      </c>
      <c r="AM47" s="108"/>
      <c r="AN47" s="108"/>
      <c r="AO47" s="108"/>
      <c r="AP47" s="108"/>
      <c r="AQ47" s="108"/>
      <c r="AR47" s="151" t="s">
        <v>324</v>
      </c>
      <c r="AU47" s="135"/>
      <c r="BK47" s="151" t="s">
        <v>324</v>
      </c>
      <c r="BO47" s="136" t="e">
        <f>ROUND(SUM(IF(I39="設置あり",#REF!,0),IF(#REF!="設置あり",#REF!,0),IF(#REF!="設置あり",#REF!,IF(#REF!="設置あり",#REF!,0))),2)*10000</f>
        <v>#REF!</v>
      </c>
    </row>
    <row r="48" spans="1:67" ht="8.1" customHeight="1" x14ac:dyDescent="0.45">
      <c r="B48" s="642">
        <v>1</v>
      </c>
      <c r="C48" s="643"/>
      <c r="D48" s="639"/>
      <c r="E48" s="613"/>
      <c r="F48" s="607"/>
      <c r="G48" s="613"/>
      <c r="H48" s="607"/>
      <c r="I48" s="613"/>
      <c r="J48" s="607"/>
      <c r="K48" s="613"/>
      <c r="L48" s="607"/>
      <c r="M48" s="613"/>
      <c r="N48" s="607"/>
      <c r="O48" s="613"/>
      <c r="P48" s="607"/>
      <c r="Q48" s="613"/>
      <c r="R48" s="607"/>
      <c r="S48" s="608"/>
      <c r="T48" s="3"/>
      <c r="W48" s="517">
        <f>IFERROR(ROUND(D48*J48/F48,3),0)</f>
        <v>0</v>
      </c>
      <c r="X48" s="514">
        <f>IFERROR(ROUND(D48*L48/F48,3),0)</f>
        <v>0</v>
      </c>
      <c r="Y48" s="579">
        <f>IFERROR(ROUND(D48*N48/F48,3),0)</f>
        <v>0</v>
      </c>
      <c r="AB48" s="550" t="s">
        <v>252</v>
      </c>
      <c r="AC48" s="551"/>
      <c r="AD48" s="551"/>
      <c r="AE48" s="552"/>
      <c r="AF48" s="59" t="s">
        <v>82</v>
      </c>
      <c r="AG48" s="59"/>
      <c r="AH48" s="59"/>
      <c r="AI48" s="59"/>
      <c r="AJ48" s="550" t="s">
        <v>253</v>
      </c>
      <c r="AK48" s="551"/>
      <c r="AL48" s="552"/>
      <c r="AM48" s="617" t="s">
        <v>84</v>
      </c>
      <c r="AN48" s="618"/>
      <c r="AO48" s="619"/>
      <c r="AP48" s="150" t="s">
        <v>323</v>
      </c>
      <c r="AQ48" s="181">
        <f>B48</f>
        <v>1</v>
      </c>
      <c r="AR48" s="604">
        <f>MAX(AP49:AQ52)</f>
        <v>0</v>
      </c>
      <c r="AT48" s="139"/>
      <c r="AU48" s="621" t="s">
        <v>318</v>
      </c>
      <c r="AV48" s="621"/>
      <c r="AW48" s="621"/>
      <c r="AX48" s="621"/>
      <c r="AY48" s="621"/>
      <c r="AZ48" s="621"/>
      <c r="BA48" s="621"/>
      <c r="BB48" s="621"/>
      <c r="BC48" s="621"/>
      <c r="BD48" s="621"/>
      <c r="BE48" s="622" t="s">
        <v>83</v>
      </c>
      <c r="BF48" s="623"/>
      <c r="BG48" s="623"/>
      <c r="BH48" s="624"/>
      <c r="BI48" s="625" t="s">
        <v>85</v>
      </c>
      <c r="BJ48" s="626"/>
      <c r="BK48" s="604">
        <f>IFERROR(ROUNDDOWN(SUM(BI49:BJ53),-3),0)</f>
        <v>0</v>
      </c>
    </row>
    <row r="49" spans="2:65" ht="8.1" customHeight="1" x14ac:dyDescent="0.45">
      <c r="B49" s="644"/>
      <c r="C49" s="645"/>
      <c r="D49" s="640"/>
      <c r="E49" s="614"/>
      <c r="F49" s="609"/>
      <c r="G49" s="614"/>
      <c r="H49" s="609"/>
      <c r="I49" s="614"/>
      <c r="J49" s="609"/>
      <c r="K49" s="614"/>
      <c r="L49" s="609"/>
      <c r="M49" s="614"/>
      <c r="N49" s="609"/>
      <c r="O49" s="614"/>
      <c r="P49" s="609"/>
      <c r="Q49" s="614"/>
      <c r="R49" s="609"/>
      <c r="S49" s="610"/>
      <c r="T49" s="3"/>
      <c r="W49" s="518"/>
      <c r="X49" s="515"/>
      <c r="Y49" s="580"/>
      <c r="AB49" s="544" t="s">
        <v>87</v>
      </c>
      <c r="AC49" s="545"/>
      <c r="AD49" s="545"/>
      <c r="AE49" s="546"/>
      <c r="AF49" s="61" t="s">
        <v>88</v>
      </c>
      <c r="AG49" s="61"/>
      <c r="AH49" s="61"/>
      <c r="AI49" s="61"/>
      <c r="AJ49" s="62" t="s">
        <v>89</v>
      </c>
      <c r="AK49" s="63"/>
      <c r="AL49" s="64"/>
      <c r="AM49" s="503" t="s">
        <v>90</v>
      </c>
      <c r="AN49" s="503"/>
      <c r="AO49" s="503"/>
      <c r="AP49" s="503">
        <f>ROUNDDOWN(MIN(IF(AND($H$42="有り",D48&lt;=3.6),130000*D48,0),390000),-3)</f>
        <v>0</v>
      </c>
      <c r="AQ49" s="504"/>
      <c r="AR49" s="605"/>
      <c r="AS49" s="137"/>
      <c r="AT49" s="505" t="s">
        <v>316</v>
      </c>
      <c r="AU49" s="616" t="s">
        <v>399</v>
      </c>
      <c r="AV49" s="616"/>
      <c r="AW49" s="616"/>
      <c r="AX49" s="616"/>
      <c r="AY49" s="616"/>
      <c r="AZ49" s="616"/>
      <c r="BA49" s="616"/>
      <c r="BB49" s="616"/>
      <c r="BC49" s="616"/>
      <c r="BD49" s="616"/>
      <c r="BE49" s="491" t="s">
        <v>402</v>
      </c>
      <c r="BF49" s="492"/>
      <c r="BG49" s="492"/>
      <c r="BH49" s="493"/>
      <c r="BI49" s="511">
        <f>ROUND(W48,2)*80000</f>
        <v>0</v>
      </c>
      <c r="BJ49" s="511"/>
      <c r="BK49" s="605"/>
      <c r="BL49" s="7" t="s">
        <v>404</v>
      </c>
    </row>
    <row r="50" spans="2:65" ht="8.1" customHeight="1" x14ac:dyDescent="0.45">
      <c r="B50" s="644"/>
      <c r="C50" s="645"/>
      <c r="D50" s="640"/>
      <c r="E50" s="614"/>
      <c r="F50" s="609"/>
      <c r="G50" s="614"/>
      <c r="H50" s="609"/>
      <c r="I50" s="614"/>
      <c r="J50" s="609"/>
      <c r="K50" s="614"/>
      <c r="L50" s="609"/>
      <c r="M50" s="614"/>
      <c r="N50" s="609"/>
      <c r="O50" s="614"/>
      <c r="P50" s="609"/>
      <c r="Q50" s="614"/>
      <c r="R50" s="609"/>
      <c r="S50" s="610"/>
      <c r="T50" s="3"/>
      <c r="W50" s="518"/>
      <c r="X50" s="515"/>
      <c r="Y50" s="580"/>
      <c r="AB50" s="547"/>
      <c r="AC50" s="548"/>
      <c r="AD50" s="548"/>
      <c r="AE50" s="549"/>
      <c r="AF50" s="61" t="s">
        <v>91</v>
      </c>
      <c r="AG50" s="61"/>
      <c r="AH50" s="61"/>
      <c r="AI50" s="61"/>
      <c r="AJ50" s="62" t="s">
        <v>92</v>
      </c>
      <c r="AK50" s="63"/>
      <c r="AL50" s="64"/>
      <c r="AM50" s="503" t="s">
        <v>93</v>
      </c>
      <c r="AN50" s="503"/>
      <c r="AO50" s="503"/>
      <c r="AP50" s="503">
        <f>ROUNDDOWN(MIN(IF(AND(OR($H$42="無し",$H$42=""),D48&lt;=3.6),120000*D48,0),360000),-3)</f>
        <v>0</v>
      </c>
      <c r="AQ50" s="504"/>
      <c r="AR50" s="605"/>
      <c r="AS50" s="137"/>
      <c r="AT50" s="506"/>
      <c r="AU50" s="620" t="s">
        <v>400</v>
      </c>
      <c r="AV50" s="620"/>
      <c r="AW50" s="620"/>
      <c r="AX50" s="620"/>
      <c r="AY50" s="620"/>
      <c r="AZ50" s="620"/>
      <c r="BA50" s="620"/>
      <c r="BB50" s="620"/>
      <c r="BC50" s="620"/>
      <c r="BD50" s="620"/>
      <c r="BE50" s="491" t="s">
        <v>100</v>
      </c>
      <c r="BF50" s="492"/>
      <c r="BG50" s="492"/>
      <c r="BH50" s="493"/>
      <c r="BI50" s="511">
        <f>ROUND(X48,2)*50000</f>
        <v>0</v>
      </c>
      <c r="BJ50" s="511"/>
      <c r="BK50" s="605"/>
      <c r="BL50" s="7" t="s">
        <v>405</v>
      </c>
    </row>
    <row r="51" spans="2:65" ht="8.1" customHeight="1" x14ac:dyDescent="0.45">
      <c r="B51" s="644"/>
      <c r="C51" s="645"/>
      <c r="D51" s="640"/>
      <c r="E51" s="614"/>
      <c r="F51" s="609"/>
      <c r="G51" s="614"/>
      <c r="H51" s="609"/>
      <c r="I51" s="614"/>
      <c r="J51" s="609"/>
      <c r="K51" s="614"/>
      <c r="L51" s="609"/>
      <c r="M51" s="614"/>
      <c r="N51" s="609"/>
      <c r="O51" s="614"/>
      <c r="P51" s="609"/>
      <c r="Q51" s="614"/>
      <c r="R51" s="609"/>
      <c r="S51" s="610"/>
      <c r="T51" s="3"/>
      <c r="W51" s="518"/>
      <c r="X51" s="515"/>
      <c r="Y51" s="580"/>
      <c r="AB51" s="544" t="s">
        <v>94</v>
      </c>
      <c r="AC51" s="545"/>
      <c r="AD51" s="545"/>
      <c r="AE51" s="546"/>
      <c r="AF51" s="61" t="s">
        <v>88</v>
      </c>
      <c r="AG51" s="61"/>
      <c r="AH51" s="61"/>
      <c r="AI51" s="61"/>
      <c r="AJ51" s="62" t="s">
        <v>95</v>
      </c>
      <c r="AK51" s="63"/>
      <c r="AL51" s="64"/>
      <c r="AM51" s="503" t="s">
        <v>96</v>
      </c>
      <c r="AN51" s="503"/>
      <c r="AO51" s="503"/>
      <c r="AP51" s="503">
        <f>ROUNDDOWN(IF(AND($H$42="有り",D48&gt;3.6),110000*D48,0),-3)</f>
        <v>0</v>
      </c>
      <c r="AQ51" s="504"/>
      <c r="AR51" s="605"/>
      <c r="AS51" s="138"/>
      <c r="AT51" s="507"/>
      <c r="AU51" s="535" t="s">
        <v>401</v>
      </c>
      <c r="AV51" s="535"/>
      <c r="AW51" s="535"/>
      <c r="AX51" s="535"/>
      <c r="AY51" s="535"/>
      <c r="AZ51" s="535"/>
      <c r="BA51" s="535"/>
      <c r="BB51" s="535"/>
      <c r="BC51" s="535"/>
      <c r="BD51" s="535"/>
      <c r="BE51" s="491" t="s">
        <v>101</v>
      </c>
      <c r="BF51" s="492"/>
      <c r="BG51" s="492"/>
      <c r="BH51" s="493"/>
      <c r="BI51" s="511">
        <f>ROUND(Y48,2)*20000</f>
        <v>0</v>
      </c>
      <c r="BJ51" s="511"/>
      <c r="BK51" s="605"/>
      <c r="BL51" s="7" t="s">
        <v>406</v>
      </c>
      <c r="BM51" s="136"/>
    </row>
    <row r="52" spans="2:65" ht="8.1" customHeight="1" x14ac:dyDescent="0.45">
      <c r="B52" s="644"/>
      <c r="C52" s="645"/>
      <c r="D52" s="640"/>
      <c r="E52" s="614"/>
      <c r="F52" s="609"/>
      <c r="G52" s="614"/>
      <c r="H52" s="609"/>
      <c r="I52" s="614"/>
      <c r="J52" s="609"/>
      <c r="K52" s="614"/>
      <c r="L52" s="609"/>
      <c r="M52" s="614"/>
      <c r="N52" s="609"/>
      <c r="O52" s="614"/>
      <c r="P52" s="609"/>
      <c r="Q52" s="614"/>
      <c r="R52" s="609"/>
      <c r="S52" s="610"/>
      <c r="T52" s="3"/>
      <c r="W52" s="518"/>
      <c r="X52" s="515"/>
      <c r="Y52" s="580"/>
      <c r="AB52" s="547"/>
      <c r="AC52" s="548"/>
      <c r="AD52" s="548"/>
      <c r="AE52" s="549"/>
      <c r="AF52" s="61" t="s">
        <v>91</v>
      </c>
      <c r="AG52" s="61"/>
      <c r="AH52" s="61"/>
      <c r="AI52" s="61"/>
      <c r="AJ52" s="62" t="s">
        <v>98</v>
      </c>
      <c r="AK52" s="63"/>
      <c r="AL52" s="64"/>
      <c r="AM52" s="503" t="s">
        <v>99</v>
      </c>
      <c r="AN52" s="503"/>
      <c r="AO52" s="503"/>
      <c r="AP52" s="503">
        <f>ROUNDDOWN(IF(AND(OR($H$42="無し",$H$42=""),D48&gt;3.6),100000*D48,0),-3)</f>
        <v>0</v>
      </c>
      <c r="AQ52" s="504"/>
      <c r="AR52" s="605"/>
      <c r="AS52" s="138"/>
      <c r="AT52" s="533" t="s">
        <v>317</v>
      </c>
      <c r="AU52" s="509" t="s">
        <v>245</v>
      </c>
      <c r="AV52" s="510"/>
      <c r="AW52" s="510"/>
      <c r="AX52" s="510"/>
      <c r="AY52" s="510"/>
      <c r="AZ52" s="510"/>
      <c r="BA52" s="510"/>
      <c r="BB52" s="510"/>
      <c r="BC52" s="510"/>
      <c r="BD52" s="510"/>
      <c r="BE52" s="491" t="s">
        <v>101</v>
      </c>
      <c r="BF52" s="492"/>
      <c r="BG52" s="492"/>
      <c r="BH52" s="493"/>
      <c r="BI52" s="511">
        <f>P48*20000</f>
        <v>0</v>
      </c>
      <c r="BJ52" s="511"/>
      <c r="BK52" s="605"/>
      <c r="BL52" s="7" t="s">
        <v>406</v>
      </c>
    </row>
    <row r="53" spans="2:65" ht="8.1" customHeight="1" thickBot="1" x14ac:dyDescent="0.5">
      <c r="B53" s="646"/>
      <c r="C53" s="647"/>
      <c r="D53" s="641"/>
      <c r="E53" s="615"/>
      <c r="F53" s="611"/>
      <c r="G53" s="615"/>
      <c r="H53" s="611"/>
      <c r="I53" s="615"/>
      <c r="J53" s="611"/>
      <c r="K53" s="615"/>
      <c r="L53" s="611"/>
      <c r="M53" s="615"/>
      <c r="N53" s="611"/>
      <c r="O53" s="615"/>
      <c r="P53" s="611"/>
      <c r="Q53" s="615"/>
      <c r="R53" s="611"/>
      <c r="S53" s="612"/>
      <c r="T53" s="3"/>
      <c r="W53" s="519"/>
      <c r="X53" s="516"/>
      <c r="Y53" s="581"/>
      <c r="AB53" s="532"/>
      <c r="AC53" s="532"/>
      <c r="AD53" s="532"/>
      <c r="AE53" s="532"/>
      <c r="AF53" s="532"/>
      <c r="AG53" s="532"/>
      <c r="AH53" s="532"/>
      <c r="AI53" s="532"/>
      <c r="AJ53" s="532"/>
      <c r="AK53" s="532"/>
      <c r="AL53" s="532"/>
      <c r="AM53" s="532"/>
      <c r="AN53" s="532"/>
      <c r="AO53" s="532"/>
      <c r="AP53" s="532"/>
      <c r="AQ53" s="532"/>
      <c r="AR53" s="606"/>
      <c r="AS53" s="138"/>
      <c r="AT53" s="534"/>
      <c r="AU53" s="509" t="s">
        <v>246</v>
      </c>
      <c r="AV53" s="510"/>
      <c r="AW53" s="510"/>
      <c r="AX53" s="510"/>
      <c r="AY53" s="510"/>
      <c r="AZ53" s="510"/>
      <c r="BA53" s="510"/>
      <c r="BB53" s="510"/>
      <c r="BC53" s="510"/>
      <c r="BD53" s="510"/>
      <c r="BE53" s="491" t="s">
        <v>238</v>
      </c>
      <c r="BF53" s="492"/>
      <c r="BG53" s="492"/>
      <c r="BH53" s="493"/>
      <c r="BI53" s="511">
        <f>R48*10000</f>
        <v>0</v>
      </c>
      <c r="BJ53" s="511"/>
      <c r="BK53" s="606"/>
      <c r="BL53" s="7" t="s">
        <v>407</v>
      </c>
    </row>
    <row r="54" spans="2:65" ht="6.75" customHeight="1" x14ac:dyDescent="0.45">
      <c r="B54" s="108"/>
      <c r="C54" s="108"/>
      <c r="D54" s="108"/>
      <c r="E54" s="108"/>
      <c r="F54" s="108"/>
      <c r="G54" s="108"/>
      <c r="H54" s="108"/>
      <c r="I54" s="108"/>
      <c r="J54" s="108"/>
      <c r="K54" s="108"/>
      <c r="L54" s="108"/>
      <c r="M54" s="108"/>
      <c r="N54" s="108"/>
      <c r="O54" s="108"/>
      <c r="S54" s="3"/>
      <c r="T54" s="3"/>
      <c r="Z54" s="471"/>
      <c r="AA54" s="471"/>
      <c r="AB54" s="471"/>
      <c r="AC54" s="471"/>
      <c r="AD54" s="471"/>
      <c r="AE54" s="471"/>
      <c r="AF54" s="471"/>
      <c r="AG54" s="471"/>
      <c r="AH54" s="471"/>
      <c r="AI54" s="471"/>
      <c r="AJ54" s="472"/>
      <c r="AK54" s="472"/>
      <c r="AL54" s="472"/>
      <c r="AM54" s="472"/>
      <c r="AN54" s="108"/>
      <c r="AO54" s="108"/>
      <c r="AP54" s="108"/>
      <c r="AQ54" s="531"/>
      <c r="AR54" s="531"/>
      <c r="AS54" s="531"/>
      <c r="AT54" s="180"/>
      <c r="AU54" s="180"/>
      <c r="AV54" s="180"/>
      <c r="AW54" s="180"/>
      <c r="AX54" s="180"/>
      <c r="AY54" s="180"/>
      <c r="AZ54" s="180"/>
      <c r="BA54" s="180"/>
      <c r="BB54" s="180"/>
      <c r="BC54" s="180"/>
      <c r="BD54" s="180"/>
      <c r="BE54" s="180"/>
      <c r="BF54" s="180"/>
      <c r="BG54" s="180"/>
      <c r="BH54" s="180"/>
      <c r="BI54" s="180"/>
      <c r="BJ54" s="180"/>
      <c r="BK54" s="180"/>
    </row>
    <row r="55" spans="2:65" ht="22.5" customHeight="1" x14ac:dyDescent="0.45">
      <c r="B55" s="165"/>
      <c r="C55" s="165"/>
      <c r="D55" s="636" t="s">
        <v>286</v>
      </c>
      <c r="E55" s="636"/>
      <c r="F55" s="636"/>
      <c r="G55" s="636"/>
      <c r="H55" s="636"/>
      <c r="I55" s="636"/>
      <c r="J55" s="636"/>
      <c r="K55" s="636"/>
      <c r="L55" s="636"/>
      <c r="M55" s="636"/>
      <c r="N55" s="636"/>
      <c r="O55" s="636"/>
      <c r="P55" s="636"/>
      <c r="Q55" s="482">
        <f>COUNT(D48:E52)</f>
        <v>0</v>
      </c>
      <c r="R55" s="482"/>
      <c r="S55" s="65" t="s">
        <v>76</v>
      </c>
      <c r="T55" s="3"/>
      <c r="AB55" s="149" t="s">
        <v>254</v>
      </c>
      <c r="AC55" s="66"/>
      <c r="AD55" s="66"/>
      <c r="AE55" s="66"/>
      <c r="AF55" s="66"/>
      <c r="AG55" s="66"/>
      <c r="AH55" s="66"/>
      <c r="AI55" s="66"/>
      <c r="AJ55" s="65"/>
      <c r="AK55" s="65"/>
      <c r="AL55" s="65"/>
      <c r="AM55" s="53"/>
      <c r="AN55" s="508">
        <f>SUM(AR48:AR52)</f>
        <v>0</v>
      </c>
      <c r="AO55" s="508"/>
      <c r="AP55" s="508"/>
      <c r="AQ55" s="3"/>
      <c r="AR55" s="3"/>
      <c r="AS55" s="3"/>
    </row>
    <row r="56" spans="2:65" ht="30.75" customHeight="1" x14ac:dyDescent="0.45">
      <c r="B56" s="185"/>
      <c r="C56" s="185"/>
      <c r="D56" s="635" t="s">
        <v>322</v>
      </c>
      <c r="E56" s="635"/>
      <c r="F56" s="635"/>
      <c r="G56" s="635"/>
      <c r="H56" s="635"/>
      <c r="I56" s="635"/>
      <c r="J56" s="635"/>
      <c r="K56" s="635"/>
      <c r="L56" s="635"/>
      <c r="M56" s="635"/>
      <c r="N56" s="635"/>
      <c r="O56" s="635"/>
      <c r="P56" s="635"/>
      <c r="Q56" s="474">
        <f>SUM(D48)</f>
        <v>0</v>
      </c>
      <c r="R56" s="474"/>
      <c r="S56" s="67" t="s">
        <v>247</v>
      </c>
      <c r="T56" s="3"/>
      <c r="AK56" s="108"/>
      <c r="AL56" s="108"/>
      <c r="AM56" s="108"/>
      <c r="AN56" s="108"/>
      <c r="AO56" s="108"/>
      <c r="AT56" s="149" t="s">
        <v>325</v>
      </c>
      <c r="AU56" s="66"/>
      <c r="AV56" s="66"/>
      <c r="AW56" s="66"/>
      <c r="AX56" s="66"/>
      <c r="AY56" s="66"/>
      <c r="AZ56" s="66"/>
      <c r="BA56" s="66"/>
      <c r="BB56" s="65"/>
      <c r="BC56" s="65"/>
      <c r="BD56" s="65"/>
      <c r="BE56" s="53"/>
      <c r="BF56" s="508">
        <f>SUM(BK48:BK53)</f>
        <v>0</v>
      </c>
      <c r="BG56" s="508"/>
      <c r="BH56" s="508"/>
      <c r="BI56" s="508"/>
      <c r="BJ56" s="508"/>
    </row>
    <row r="57" spans="2:65" ht="9.75" hidden="1" customHeight="1" x14ac:dyDescent="0.45">
      <c r="B57" s="108"/>
      <c r="C57" s="108"/>
      <c r="D57" s="108"/>
      <c r="E57" s="108"/>
      <c r="F57" s="108"/>
      <c r="G57" s="108"/>
      <c r="H57" s="108"/>
      <c r="I57" s="108"/>
      <c r="J57" s="108"/>
      <c r="K57" s="108"/>
      <c r="L57" s="108"/>
      <c r="M57" s="108"/>
      <c r="N57" s="108"/>
      <c r="O57" s="108"/>
      <c r="S57" s="3"/>
      <c r="T57" s="3"/>
      <c r="AK57" s="108"/>
      <c r="AL57" s="108"/>
      <c r="AM57" s="108"/>
      <c r="AN57" s="108"/>
      <c r="AO57" s="108"/>
    </row>
    <row r="58" spans="2:65" ht="18" customHeight="1" thickBot="1" x14ac:dyDescent="0.45">
      <c r="D58" s="68" t="s">
        <v>80</v>
      </c>
      <c r="E58" s="58"/>
      <c r="F58" s="58"/>
      <c r="G58" s="58"/>
      <c r="H58" s="58"/>
      <c r="I58" s="58"/>
      <c r="K58" s="58"/>
      <c r="L58" s="58"/>
      <c r="M58" s="58"/>
      <c r="N58" s="58"/>
      <c r="O58" s="58"/>
      <c r="P58" s="58"/>
      <c r="Q58" s="58"/>
      <c r="S58" s="3"/>
      <c r="T58" s="3"/>
      <c r="U58" s="6"/>
      <c r="V58" s="6"/>
      <c r="AI58" s="108"/>
      <c r="AJ58" s="108"/>
      <c r="AK58" s="108"/>
      <c r="AL58" s="108"/>
      <c r="AM58" s="108"/>
      <c r="AN58" s="6"/>
      <c r="AO58" s="6"/>
    </row>
    <row r="59" spans="2:65" ht="22.5" customHeight="1" x14ac:dyDescent="0.45">
      <c r="D59" s="145" t="s">
        <v>81</v>
      </c>
      <c r="E59" s="146"/>
      <c r="F59" s="146"/>
      <c r="G59" s="146"/>
      <c r="H59" s="146"/>
      <c r="I59" s="146"/>
      <c r="J59" s="146"/>
      <c r="K59" s="146"/>
      <c r="L59" s="146"/>
      <c r="M59" s="146"/>
      <c r="N59" s="146"/>
      <c r="O59" s="184"/>
      <c r="P59" s="475"/>
      <c r="Q59" s="476"/>
      <c r="R59" s="476"/>
      <c r="S59" s="477"/>
      <c r="T59" s="3"/>
      <c r="U59" s="6"/>
      <c r="V59" s="6"/>
      <c r="AI59" s="108"/>
      <c r="AJ59" s="108"/>
      <c r="AK59" s="108"/>
      <c r="AL59" s="108"/>
      <c r="AM59" s="108"/>
      <c r="AN59" s="6"/>
      <c r="AO59" s="6"/>
    </row>
    <row r="60" spans="2:65" ht="24" customHeight="1" thickBot="1" x14ac:dyDescent="0.5">
      <c r="D60" s="147" t="s">
        <v>293</v>
      </c>
      <c r="E60" s="148"/>
      <c r="F60" s="148"/>
      <c r="G60" s="148"/>
      <c r="H60" s="148"/>
      <c r="I60" s="148"/>
      <c r="J60" s="148"/>
      <c r="K60" s="148"/>
      <c r="L60" s="148"/>
      <c r="M60" s="148"/>
      <c r="N60" s="148"/>
      <c r="O60" s="183"/>
      <c r="P60" s="478"/>
      <c r="Q60" s="479"/>
      <c r="R60" s="479"/>
      <c r="S60" s="69" t="s">
        <v>74</v>
      </c>
      <c r="T60" s="3"/>
      <c r="AH60" s="108"/>
      <c r="AI60" s="108"/>
      <c r="AJ60" s="108"/>
      <c r="AK60" s="108"/>
      <c r="AL60" s="108"/>
      <c r="AM60" s="6"/>
      <c r="AN60" s="6"/>
      <c r="AO60" s="6"/>
    </row>
    <row r="61" spans="2:65" ht="4.5" customHeight="1" thickBot="1" x14ac:dyDescent="0.5">
      <c r="S61" s="3"/>
      <c r="U61" s="70"/>
      <c r="V61" s="70"/>
      <c r="AI61" s="108"/>
      <c r="AJ61" s="108"/>
      <c r="AK61" s="108"/>
      <c r="AL61" s="108"/>
      <c r="AM61" s="108"/>
      <c r="AN61" s="6"/>
      <c r="AO61" s="6"/>
    </row>
    <row r="62" spans="2:65" ht="24" customHeight="1" x14ac:dyDescent="0.45">
      <c r="E62" s="72"/>
      <c r="F62" s="72"/>
      <c r="G62" s="480" t="s">
        <v>86</v>
      </c>
      <c r="H62" s="480"/>
      <c r="I62" s="480"/>
      <c r="J62" s="480"/>
      <c r="K62" s="480"/>
      <c r="L62" s="480"/>
      <c r="M62" s="480"/>
      <c r="N62" s="480"/>
      <c r="O62" s="481">
        <f>AN55</f>
        <v>0</v>
      </c>
      <c r="P62" s="481"/>
      <c r="Q62" s="481"/>
      <c r="R62" s="481"/>
      <c r="S62" s="52" t="s">
        <v>74</v>
      </c>
      <c r="T62" s="74"/>
      <c r="U62" s="483" t="s">
        <v>314</v>
      </c>
      <c r="V62" s="6"/>
      <c r="W62" s="70"/>
      <c r="X62" s="70"/>
      <c r="Y62" s="485" t="s">
        <v>257</v>
      </c>
      <c r="Z62" s="486"/>
      <c r="AA62" s="486"/>
      <c r="AB62" s="486"/>
      <c r="AC62" s="486"/>
      <c r="AD62" s="487"/>
      <c r="AE62" s="491" t="s">
        <v>258</v>
      </c>
      <c r="AF62" s="492"/>
      <c r="AG62" s="492"/>
      <c r="AH62" s="492"/>
      <c r="AI62" s="492"/>
      <c r="AJ62" s="492"/>
      <c r="AK62" s="492"/>
      <c r="AL62" s="492"/>
      <c r="AM62" s="492"/>
      <c r="AN62" s="492"/>
      <c r="AO62" s="493"/>
      <c r="AP62" s="494" t="s">
        <v>85</v>
      </c>
      <c r="AQ62" s="495"/>
      <c r="AR62" s="496"/>
    </row>
    <row r="63" spans="2:65" ht="24" customHeight="1" x14ac:dyDescent="0.45">
      <c r="E63" s="72"/>
      <c r="F63" s="72"/>
      <c r="G63" s="497" t="s">
        <v>319</v>
      </c>
      <c r="H63" s="497"/>
      <c r="I63" s="497"/>
      <c r="J63" s="497"/>
      <c r="K63" s="497"/>
      <c r="L63" s="497"/>
      <c r="M63" s="497"/>
      <c r="N63" s="497"/>
      <c r="O63" s="498">
        <f>BF56</f>
        <v>0</v>
      </c>
      <c r="P63" s="498"/>
      <c r="Q63" s="498"/>
      <c r="R63" s="498"/>
      <c r="S63" s="52" t="s">
        <v>74</v>
      </c>
      <c r="T63" s="74"/>
      <c r="U63" s="484"/>
      <c r="V63" s="6"/>
      <c r="W63" s="70"/>
      <c r="X63" s="70"/>
      <c r="Y63" s="488"/>
      <c r="Z63" s="489"/>
      <c r="AA63" s="489"/>
      <c r="AB63" s="489"/>
      <c r="AC63" s="489"/>
      <c r="AD63" s="490"/>
      <c r="AE63" s="491" t="s">
        <v>259</v>
      </c>
      <c r="AF63" s="492"/>
      <c r="AG63" s="492"/>
      <c r="AH63" s="492"/>
      <c r="AI63" s="492"/>
      <c r="AJ63" s="492"/>
      <c r="AK63" s="492"/>
      <c r="AL63" s="492"/>
      <c r="AM63" s="492"/>
      <c r="AN63" s="492"/>
      <c r="AO63" s="493"/>
      <c r="AP63" s="499">
        <f>IF(P59="有り",ROUNDDOWN(MIN(P60,Q56*200000),-3),0)</f>
        <v>0</v>
      </c>
      <c r="AQ63" s="500"/>
      <c r="AR63" s="501"/>
    </row>
    <row r="64" spans="2:65" ht="24" customHeight="1" thickBot="1" x14ac:dyDescent="0.5">
      <c r="E64" s="72"/>
      <c r="F64" s="72"/>
      <c r="G64" s="497" t="s">
        <v>207</v>
      </c>
      <c r="H64" s="497"/>
      <c r="I64" s="497"/>
      <c r="J64" s="497"/>
      <c r="K64" s="497"/>
      <c r="L64" s="497"/>
      <c r="M64" s="497"/>
      <c r="N64" s="497"/>
      <c r="O64" s="502">
        <f>AP63</f>
        <v>0</v>
      </c>
      <c r="P64" s="502"/>
      <c r="Q64" s="502"/>
      <c r="R64" s="502"/>
      <c r="S64" s="52" t="s">
        <v>74</v>
      </c>
      <c r="T64" s="74"/>
      <c r="U64" s="484"/>
      <c r="V64" s="6"/>
      <c r="AK64" s="108"/>
      <c r="AL64" s="108"/>
      <c r="AM64" s="108"/>
      <c r="AN64" s="108"/>
      <c r="AO64" s="108"/>
      <c r="AT64" s="71"/>
      <c r="AU64" s="71"/>
    </row>
    <row r="65" spans="1:47" ht="36" customHeight="1" x14ac:dyDescent="0.45">
      <c r="B65" s="72"/>
      <c r="C65" s="72"/>
      <c r="D65" s="72"/>
      <c r="E65" s="72"/>
      <c r="F65" s="72"/>
      <c r="G65" s="466" t="s">
        <v>97</v>
      </c>
      <c r="H65" s="466"/>
      <c r="I65" s="466"/>
      <c r="J65" s="466"/>
      <c r="K65" s="466"/>
      <c r="L65" s="466"/>
      <c r="M65" s="466"/>
      <c r="N65" s="466"/>
      <c r="O65" s="467">
        <f>IF(Q42="戸別連携","二面別紙参照",ROUNDDOWN(MIN(O39,AB65),-3))</f>
        <v>0</v>
      </c>
      <c r="P65" s="467"/>
      <c r="Q65" s="467"/>
      <c r="R65" s="467"/>
      <c r="S65" s="52" t="s">
        <v>74</v>
      </c>
      <c r="T65" s="74"/>
      <c r="U65" s="132" t="s">
        <v>307</v>
      </c>
      <c r="Y65" s="468" t="s">
        <v>308</v>
      </c>
      <c r="Z65" s="468"/>
      <c r="AA65" s="468"/>
      <c r="AB65" s="469">
        <f>O62+O63+O64</f>
        <v>0</v>
      </c>
      <c r="AC65" s="469"/>
      <c r="AD65" s="469"/>
      <c r="AE65" s="469"/>
      <c r="AF65" s="469"/>
      <c r="AG65" s="3" t="s">
        <v>309</v>
      </c>
      <c r="AP65" s="3"/>
      <c r="AQ65" s="3"/>
      <c r="AR65" s="3"/>
      <c r="AS65" s="3"/>
      <c r="AT65" s="108"/>
      <c r="AU65" s="3"/>
    </row>
    <row r="66" spans="1:47" ht="5.25" customHeight="1" x14ac:dyDescent="0.45">
      <c r="I66" s="73"/>
      <c r="J66" s="73"/>
      <c r="K66" s="73"/>
      <c r="L66" s="73"/>
      <c r="M66" s="73"/>
      <c r="N66" s="73"/>
      <c r="O66" s="73"/>
      <c r="P66" s="55"/>
      <c r="Q66" s="55"/>
      <c r="R66" s="74"/>
      <c r="S66" s="3"/>
      <c r="T66" s="3"/>
      <c r="W66" s="58"/>
      <c r="X66" s="58"/>
      <c r="Y66" s="58"/>
      <c r="Z66" s="58"/>
      <c r="AA66" s="58"/>
      <c r="AB66" s="108"/>
      <c r="AE66" s="108"/>
      <c r="AG66" s="108"/>
      <c r="AH66" s="108"/>
      <c r="AK66" s="108"/>
      <c r="AM66" s="108"/>
      <c r="AN66" s="108"/>
      <c r="AP66" s="3"/>
      <c r="AQ66" s="3"/>
      <c r="AR66" s="108"/>
      <c r="AS66" s="3"/>
    </row>
    <row r="67" spans="1:47" ht="26.25" customHeight="1" x14ac:dyDescent="0.45">
      <c r="C67" s="74"/>
      <c r="D67" s="74"/>
      <c r="E67" s="74"/>
      <c r="F67" s="74"/>
      <c r="G67" s="74"/>
      <c r="H67" s="74"/>
      <c r="I67" s="74"/>
      <c r="J67" s="74"/>
      <c r="K67" s="74"/>
      <c r="L67" s="74"/>
      <c r="M67" s="74"/>
      <c r="N67" s="74"/>
      <c r="O67" s="74"/>
      <c r="P67" s="74"/>
      <c r="Q67" s="74"/>
      <c r="R67" s="74"/>
      <c r="S67" s="74"/>
      <c r="T67" s="3"/>
      <c r="W67" s="58"/>
      <c r="X67" s="58"/>
      <c r="Y67" s="58"/>
      <c r="Z67" s="58"/>
      <c r="AA67" s="58"/>
      <c r="AB67" s="108"/>
      <c r="AE67" s="108"/>
      <c r="AG67" s="108"/>
      <c r="AH67" s="108"/>
      <c r="AK67" s="108"/>
      <c r="AM67" s="108"/>
      <c r="AN67" s="108"/>
      <c r="AP67" s="3"/>
      <c r="AQ67" s="3"/>
      <c r="AR67" s="108"/>
      <c r="AS67" s="3"/>
    </row>
    <row r="68" spans="1:47" ht="18.75" customHeight="1" x14ac:dyDescent="0.45">
      <c r="S68" s="74"/>
      <c r="T68" s="3"/>
      <c r="AB68" s="108"/>
      <c r="AE68" s="108"/>
      <c r="AG68" s="108"/>
      <c r="AH68" s="108"/>
      <c r="AK68" s="108"/>
      <c r="AM68" s="108"/>
      <c r="AN68" s="108"/>
      <c r="AP68" s="3"/>
      <c r="AQ68" s="3"/>
      <c r="AR68" s="108"/>
      <c r="AS68" s="3"/>
    </row>
    <row r="69" spans="1:47" ht="18.75" customHeight="1" x14ac:dyDescent="0.5">
      <c r="A69" s="75"/>
      <c r="S69" s="3"/>
      <c r="T69" s="3"/>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3"/>
    </row>
    <row r="70" spans="1:47" ht="18.75" customHeight="1" x14ac:dyDescent="0.45">
      <c r="S70" s="3"/>
      <c r="T70" s="3"/>
      <c r="AB70" s="108"/>
      <c r="AE70" s="108"/>
      <c r="AG70" s="108"/>
      <c r="AH70" s="108"/>
      <c r="AK70" s="108"/>
      <c r="AN70" s="108"/>
      <c r="AP70" s="3"/>
      <c r="AQ70" s="3"/>
      <c r="AR70" s="108"/>
      <c r="AS70" s="3"/>
    </row>
    <row r="71" spans="1:47" ht="18.75" customHeight="1" x14ac:dyDescent="0.45">
      <c r="S71" s="3"/>
      <c r="T71" s="3"/>
      <c r="AB71" s="108"/>
      <c r="AE71" s="108"/>
      <c r="AG71" s="108"/>
      <c r="AH71" s="108"/>
      <c r="AK71" s="108"/>
      <c r="AN71" s="108"/>
      <c r="AP71" s="3"/>
      <c r="AQ71" s="3"/>
      <c r="AR71" s="108"/>
      <c r="AS71" s="3"/>
    </row>
    <row r="72" spans="1:47" ht="35.25" customHeight="1" x14ac:dyDescent="0.45">
      <c r="S72" s="3"/>
      <c r="T72" s="3"/>
      <c r="W72" s="6"/>
      <c r="X72" s="6"/>
      <c r="Y72" s="6"/>
      <c r="Z72" s="6"/>
      <c r="AA72" s="6"/>
      <c r="AB72" s="108"/>
      <c r="AE72" s="108"/>
      <c r="AG72" s="108"/>
      <c r="AH72" s="108"/>
      <c r="AK72" s="108"/>
      <c r="AN72" s="108"/>
      <c r="AP72" s="3"/>
      <c r="AQ72" s="3"/>
      <c r="AR72" s="108"/>
      <c r="AS72" s="3"/>
    </row>
    <row r="73" spans="1:47" ht="20.399999999999999" customHeight="1" x14ac:dyDescent="0.45">
      <c r="S73" s="3"/>
      <c r="T73" s="3"/>
      <c r="W73" s="6"/>
      <c r="X73" s="6"/>
      <c r="Y73" s="6"/>
      <c r="Z73" s="6"/>
      <c r="AA73" s="6"/>
      <c r="AB73" s="108"/>
      <c r="AE73" s="108"/>
      <c r="AG73" s="108"/>
      <c r="AH73" s="108"/>
      <c r="AK73" s="108"/>
      <c r="AN73" s="108"/>
      <c r="AP73" s="3"/>
      <c r="AQ73" s="3"/>
      <c r="AR73" s="108"/>
      <c r="AS73" s="3"/>
    </row>
    <row r="74" spans="1:47" ht="20.399999999999999" customHeight="1" x14ac:dyDescent="0.45">
      <c r="S74" s="3"/>
      <c r="T74" s="7"/>
      <c r="U74" s="7"/>
      <c r="V74" s="7"/>
      <c r="AB74" s="108"/>
      <c r="AE74" s="108"/>
      <c r="AG74" s="108"/>
      <c r="AH74" s="108"/>
      <c r="AK74" s="108"/>
      <c r="AN74" s="108"/>
      <c r="AP74" s="3"/>
      <c r="AQ74" s="3"/>
      <c r="AR74" s="108"/>
      <c r="AS74" s="3"/>
    </row>
    <row r="75" spans="1:47" ht="27" customHeight="1" x14ac:dyDescent="0.45">
      <c r="S75" s="3"/>
      <c r="T75" s="7"/>
      <c r="U75" s="7"/>
      <c r="V75" s="7"/>
      <c r="AN75" s="6"/>
      <c r="AO75" s="6"/>
    </row>
    <row r="76" spans="1:47" ht="26.25" customHeight="1" x14ac:dyDescent="0.45">
      <c r="S76" s="3"/>
      <c r="T76" s="7"/>
      <c r="U76" s="7"/>
      <c r="V76" s="7"/>
      <c r="AN76" s="6"/>
      <c r="AO76" s="6"/>
    </row>
    <row r="77" spans="1:47" ht="26.25" customHeight="1" x14ac:dyDescent="0.45">
      <c r="N77" s="54"/>
      <c r="V77" s="7"/>
      <c r="W77" s="7"/>
      <c r="X77" s="7"/>
      <c r="Y77" s="7"/>
    </row>
    <row r="78" spans="1:47" ht="26.25" customHeight="1" x14ac:dyDescent="0.45">
      <c r="V78" s="7"/>
      <c r="W78" s="7"/>
      <c r="X78" s="7"/>
      <c r="Y78" s="7"/>
      <c r="Z78" s="7"/>
      <c r="AA78" s="7"/>
      <c r="AB78" s="7"/>
      <c r="AC78" s="7"/>
      <c r="AD78" s="470"/>
      <c r="AE78" s="470"/>
      <c r="AF78" s="470"/>
      <c r="AG78" s="470"/>
      <c r="AH78" s="470"/>
      <c r="AI78" s="470"/>
      <c r="AJ78" s="470"/>
      <c r="AK78" s="473"/>
      <c r="AL78" s="473"/>
    </row>
    <row r="79" spans="1:47" ht="26.25" customHeight="1" x14ac:dyDescent="0.45">
      <c r="Z79" s="7"/>
      <c r="AA79" s="7"/>
      <c r="AB79" s="7"/>
      <c r="AC79" s="7"/>
      <c r="AD79" s="470"/>
      <c r="AE79" s="470"/>
      <c r="AF79" s="470"/>
      <c r="AG79" s="470"/>
      <c r="AH79" s="470"/>
      <c r="AI79" s="470"/>
      <c r="AJ79" s="470"/>
      <c r="AK79" s="473"/>
      <c r="AL79" s="473"/>
    </row>
    <row r="80" spans="1:47" x14ac:dyDescent="0.45">
      <c r="Z80" s="7"/>
      <c r="AA80" s="7"/>
      <c r="AB80" s="7"/>
      <c r="AC80" s="7"/>
      <c r="AD80" s="470"/>
      <c r="AE80" s="470"/>
      <c r="AF80" s="470"/>
      <c r="AG80" s="470"/>
      <c r="AH80" s="470"/>
      <c r="AI80" s="470"/>
      <c r="AJ80" s="470"/>
      <c r="AK80" s="473"/>
      <c r="AL80" s="473"/>
    </row>
    <row r="81" spans="21:41" x14ac:dyDescent="0.45">
      <c r="Z81" s="7"/>
      <c r="AA81" s="7"/>
      <c r="AB81" s="7"/>
      <c r="AC81" s="7"/>
      <c r="AD81" s="470"/>
      <c r="AE81" s="470"/>
      <c r="AF81" s="470"/>
      <c r="AG81" s="470"/>
      <c r="AH81" s="470"/>
      <c r="AI81" s="470"/>
      <c r="AJ81" s="470"/>
      <c r="AK81" s="473"/>
      <c r="AL81" s="473"/>
    </row>
    <row r="82" spans="21:41" x14ac:dyDescent="0.4">
      <c r="U82" s="6"/>
      <c r="V82" s="2"/>
      <c r="Z82" s="7"/>
      <c r="AA82" s="7"/>
      <c r="AB82" s="7"/>
      <c r="AC82" s="7"/>
      <c r="AD82" s="470"/>
      <c r="AE82" s="470"/>
      <c r="AF82" s="470"/>
      <c r="AG82" s="470"/>
      <c r="AH82" s="470"/>
      <c r="AI82" s="470"/>
      <c r="AJ82" s="470"/>
      <c r="AK82" s="473"/>
      <c r="AL82" s="473"/>
    </row>
    <row r="83" spans="21:41" x14ac:dyDescent="0.45">
      <c r="U83" s="6"/>
      <c r="V83" s="4"/>
      <c r="W83" s="4"/>
      <c r="X83" s="4"/>
      <c r="Y83" s="4"/>
    </row>
    <row r="84" spans="21:41" x14ac:dyDescent="0.45">
      <c r="U84" s="6"/>
      <c r="V84" s="4"/>
      <c r="W84" s="4"/>
      <c r="X84" s="4"/>
      <c r="Y84" s="4"/>
    </row>
    <row r="85" spans="21:41" x14ac:dyDescent="0.45">
      <c r="U85" s="6"/>
      <c r="V85" s="108"/>
      <c r="W85" s="108"/>
      <c r="X85" s="108"/>
      <c r="Y85" s="108"/>
      <c r="AI85" s="6"/>
      <c r="AJ85" s="6"/>
      <c r="AK85" s="6"/>
      <c r="AL85" s="6"/>
      <c r="AM85" s="6"/>
      <c r="AN85" s="6"/>
      <c r="AO85" s="6"/>
    </row>
    <row r="86" spans="21:41" x14ac:dyDescent="0.45">
      <c r="U86" s="6"/>
      <c r="AI86" s="6"/>
      <c r="AJ86" s="6"/>
      <c r="AK86" s="6"/>
      <c r="AL86" s="6"/>
      <c r="AM86" s="6"/>
      <c r="AN86" s="6"/>
      <c r="AO86" s="6"/>
    </row>
    <row r="87" spans="21:41" x14ac:dyDescent="0.45">
      <c r="U87" s="6"/>
      <c r="Z87" s="4"/>
      <c r="AA87" s="4"/>
      <c r="AB87" s="4"/>
      <c r="AC87" s="465"/>
      <c r="AD87" s="465"/>
      <c r="AE87" s="465"/>
      <c r="AF87" s="465"/>
      <c r="AI87" s="6"/>
      <c r="AJ87" s="6"/>
      <c r="AK87" s="6"/>
      <c r="AL87" s="6"/>
      <c r="AM87" s="6"/>
      <c r="AN87" s="6"/>
      <c r="AO87" s="6"/>
    </row>
    <row r="88" spans="21:41" x14ac:dyDescent="0.45">
      <c r="Z88" s="4"/>
      <c r="AA88" s="4"/>
      <c r="AB88" s="4"/>
      <c r="AC88" s="465"/>
      <c r="AD88" s="465"/>
      <c r="AE88" s="465"/>
      <c r="AF88" s="465"/>
      <c r="AI88" s="6"/>
      <c r="AJ88" s="6"/>
      <c r="AK88" s="6"/>
      <c r="AL88" s="6"/>
      <c r="AM88" s="6"/>
      <c r="AN88" s="6"/>
      <c r="AO88" s="6"/>
    </row>
    <row r="89" spans="21:41" x14ac:dyDescent="0.45">
      <c r="Z89" s="108"/>
      <c r="AA89" s="108"/>
      <c r="AB89" s="108"/>
      <c r="AC89" s="465"/>
      <c r="AD89" s="465"/>
      <c r="AE89" s="465"/>
      <c r="AF89" s="465"/>
      <c r="AI89" s="6"/>
      <c r="AJ89" s="6"/>
      <c r="AK89" s="6"/>
      <c r="AL89" s="6"/>
      <c r="AM89" s="6"/>
      <c r="AN89" s="6"/>
      <c r="AO89" s="6"/>
    </row>
    <row r="90" spans="21:41" x14ac:dyDescent="0.45">
      <c r="AI90" s="6"/>
      <c r="AJ90" s="6"/>
      <c r="AK90" s="6"/>
      <c r="AL90" s="6"/>
      <c r="AM90" s="6"/>
      <c r="AN90" s="6"/>
      <c r="AO90" s="6"/>
    </row>
  </sheetData>
  <sheetProtection algorithmName="SHA-512" hashValue="HOzWGlXN0gjbbt8pk9jkTpMTbDgWVJEpsmvduR7FO+5OyMnyzREBZ1bX5vP+NbugHQsKrQFKz6WCULsE6HmhqQ==" saltValue="SOodh4pbyfgI7WNrspHciQ==" spinCount="100000" sheet="1" objects="1" scenarios="1"/>
  <dataConsolidate/>
  <mergeCells count="168">
    <mergeCell ref="H42:J42"/>
    <mergeCell ref="L42:P42"/>
    <mergeCell ref="J45:O45"/>
    <mergeCell ref="J46:O46"/>
    <mergeCell ref="N47:O47"/>
    <mergeCell ref="G39:N39"/>
    <mergeCell ref="C43:S43"/>
    <mergeCell ref="D56:P56"/>
    <mergeCell ref="D55:P55"/>
    <mergeCell ref="C39:F39"/>
    <mergeCell ref="H48:I53"/>
    <mergeCell ref="F48:G53"/>
    <mergeCell ref="D48:E53"/>
    <mergeCell ref="B48:C53"/>
    <mergeCell ref="BK48:BK53"/>
    <mergeCell ref="R48:S53"/>
    <mergeCell ref="P48:Q53"/>
    <mergeCell ref="N48:O53"/>
    <mergeCell ref="L48:M53"/>
    <mergeCell ref="J48:K53"/>
    <mergeCell ref="AM49:AO49"/>
    <mergeCell ref="AP49:AQ49"/>
    <mergeCell ref="AU49:BD49"/>
    <mergeCell ref="BE49:BH49"/>
    <mergeCell ref="AJ48:AL48"/>
    <mergeCell ref="AM48:AO48"/>
    <mergeCell ref="AB51:AE52"/>
    <mergeCell ref="AM51:AO51"/>
    <mergeCell ref="AP51:AQ51"/>
    <mergeCell ref="AR48:AR53"/>
    <mergeCell ref="AU50:BD50"/>
    <mergeCell ref="BE50:BH50"/>
    <mergeCell ref="BI50:BJ50"/>
    <mergeCell ref="BI49:BJ49"/>
    <mergeCell ref="AM50:AO50"/>
    <mergeCell ref="AU48:BD48"/>
    <mergeCell ref="BE48:BH48"/>
    <mergeCell ref="BI48:BJ48"/>
    <mergeCell ref="A1:G1"/>
    <mergeCell ref="M31:P31"/>
    <mergeCell ref="E25:F25"/>
    <mergeCell ref="J25:K25"/>
    <mergeCell ref="O24:P24"/>
    <mergeCell ref="O25:P25"/>
    <mergeCell ref="M32:P32"/>
    <mergeCell ref="O16:P16"/>
    <mergeCell ref="E17:F17"/>
    <mergeCell ref="E18:F18"/>
    <mergeCell ref="E19:F19"/>
    <mergeCell ref="E20:F20"/>
    <mergeCell ref="E21:F21"/>
    <mergeCell ref="E22:F22"/>
    <mergeCell ref="E23:F23"/>
    <mergeCell ref="E24:F24"/>
    <mergeCell ref="J17:K17"/>
    <mergeCell ref="J18:K18"/>
    <mergeCell ref="J19:K19"/>
    <mergeCell ref="J20:K20"/>
    <mergeCell ref="J21:K21"/>
    <mergeCell ref="J22:K22"/>
    <mergeCell ref="J23:K23"/>
    <mergeCell ref="J24:K24"/>
    <mergeCell ref="A3:E3"/>
    <mergeCell ref="P5:Q5"/>
    <mergeCell ref="R5:S5"/>
    <mergeCell ref="B10:D10"/>
    <mergeCell ref="D12:F12"/>
    <mergeCell ref="M12:P12"/>
    <mergeCell ref="G12:I12"/>
    <mergeCell ref="B8:R8"/>
    <mergeCell ref="F3:S3"/>
    <mergeCell ref="B14:D14"/>
    <mergeCell ref="B15:R15"/>
    <mergeCell ref="E16:F16"/>
    <mergeCell ref="J16:K16"/>
    <mergeCell ref="O23:P23"/>
    <mergeCell ref="E26:F26"/>
    <mergeCell ref="J26:K26"/>
    <mergeCell ref="O26:P26"/>
    <mergeCell ref="O28:P28"/>
    <mergeCell ref="M28:N28"/>
    <mergeCell ref="O17:P17"/>
    <mergeCell ref="O18:P18"/>
    <mergeCell ref="O19:P19"/>
    <mergeCell ref="O20:P20"/>
    <mergeCell ref="O21:P21"/>
    <mergeCell ref="O22:P22"/>
    <mergeCell ref="B34:C34"/>
    <mergeCell ref="K34:N34"/>
    <mergeCell ref="O34:R34"/>
    <mergeCell ref="O37:P37"/>
    <mergeCell ref="Q37:S37"/>
    <mergeCell ref="AB49:AE50"/>
    <mergeCell ref="AB48:AE48"/>
    <mergeCell ref="W46:Y46"/>
    <mergeCell ref="F47:G47"/>
    <mergeCell ref="H47:I47"/>
    <mergeCell ref="J47:K47"/>
    <mergeCell ref="L47:M47"/>
    <mergeCell ref="P47:Q47"/>
    <mergeCell ref="R47:S47"/>
    <mergeCell ref="B45:C47"/>
    <mergeCell ref="F45:I45"/>
    <mergeCell ref="P45:Q45"/>
    <mergeCell ref="R45:S45"/>
    <mergeCell ref="F46:G46"/>
    <mergeCell ref="H46:I46"/>
    <mergeCell ref="P46:Q46"/>
    <mergeCell ref="R46:S46"/>
    <mergeCell ref="D45:E47"/>
    <mergeCell ref="Y48:Y53"/>
    <mergeCell ref="AT49:AT51"/>
    <mergeCell ref="BF56:BJ56"/>
    <mergeCell ref="AU52:BD52"/>
    <mergeCell ref="BE52:BH52"/>
    <mergeCell ref="BI52:BJ52"/>
    <mergeCell ref="M30:P30"/>
    <mergeCell ref="X48:X53"/>
    <mergeCell ref="W48:W53"/>
    <mergeCell ref="O39:R39"/>
    <mergeCell ref="Q42:S42"/>
    <mergeCell ref="C44:R44"/>
    <mergeCell ref="C41:R41"/>
    <mergeCell ref="C42:G42"/>
    <mergeCell ref="AU53:BD53"/>
    <mergeCell ref="BE53:BH53"/>
    <mergeCell ref="BI53:BJ53"/>
    <mergeCell ref="AQ54:AS54"/>
    <mergeCell ref="AB53:AQ53"/>
    <mergeCell ref="AT52:AT53"/>
    <mergeCell ref="AN55:AP55"/>
    <mergeCell ref="AP50:AQ50"/>
    <mergeCell ref="AU51:BD51"/>
    <mergeCell ref="BE51:BH51"/>
    <mergeCell ref="BI51:BJ51"/>
    <mergeCell ref="AP62:AR62"/>
    <mergeCell ref="G63:N63"/>
    <mergeCell ref="O63:R63"/>
    <mergeCell ref="AE63:AO63"/>
    <mergeCell ref="AP63:AR63"/>
    <mergeCell ref="G64:N64"/>
    <mergeCell ref="O64:R64"/>
    <mergeCell ref="AM52:AO52"/>
    <mergeCell ref="AP52:AQ52"/>
    <mergeCell ref="AC87:AF87"/>
    <mergeCell ref="AC88:AF88"/>
    <mergeCell ref="AC89:AF89"/>
    <mergeCell ref="G65:N65"/>
    <mergeCell ref="O65:R65"/>
    <mergeCell ref="Y65:AA65"/>
    <mergeCell ref="AB65:AF65"/>
    <mergeCell ref="AD78:AJ78"/>
    <mergeCell ref="Z54:AI54"/>
    <mergeCell ref="AJ54:AM54"/>
    <mergeCell ref="AK78:AL82"/>
    <mergeCell ref="AD79:AJ79"/>
    <mergeCell ref="AD80:AJ80"/>
    <mergeCell ref="AD81:AJ81"/>
    <mergeCell ref="AD82:AJ82"/>
    <mergeCell ref="Q56:R56"/>
    <mergeCell ref="P59:S59"/>
    <mergeCell ref="P60:R60"/>
    <mergeCell ref="G62:N62"/>
    <mergeCell ref="O62:R62"/>
    <mergeCell ref="Q55:R55"/>
    <mergeCell ref="U62:U64"/>
    <mergeCell ref="Y62:AD63"/>
    <mergeCell ref="AE62:AO62"/>
  </mergeCells>
  <phoneticPr fontId="3"/>
  <conditionalFormatting sqref="D48">
    <cfRule type="containsBlanks" dxfId="106" priority="45">
      <formula>LEN(TRIM(D48))=0</formula>
    </cfRule>
  </conditionalFormatting>
  <conditionalFormatting sqref="E17:G26">
    <cfRule type="expression" dxfId="105" priority="4">
      <formula>E17=""</formula>
    </cfRule>
  </conditionalFormatting>
  <conditionalFormatting sqref="E13:H14 B16:C16 M16 R16 H16:H26 E27:H27 C28:J28 R28:S28 E29:H29 S30:S32 E30:G34 J33:J34 D34:D35 E35:H35">
    <cfRule type="expression" dxfId="104" priority="81">
      <formula>AND($O$5="集合",$D$34="")</formula>
    </cfRule>
  </conditionalFormatting>
  <conditionalFormatting sqref="F3">
    <cfRule type="expression" dxfId="103" priority="49">
      <formula>$F$3=""</formula>
    </cfRule>
  </conditionalFormatting>
  <conditionalFormatting sqref="F48">
    <cfRule type="containsBlanks" dxfId="102" priority="40">
      <formula>LEN(TRIM(F48))=0</formula>
    </cfRule>
  </conditionalFormatting>
  <conditionalFormatting sqref="G12">
    <cfRule type="expression" dxfId="101" priority="10">
      <formula>G12=""</formula>
    </cfRule>
  </conditionalFormatting>
  <conditionalFormatting sqref="H42">
    <cfRule type="containsBlanks" dxfId="100" priority="43">
      <formula>LEN(TRIM(H42))=0</formula>
    </cfRule>
  </conditionalFormatting>
  <conditionalFormatting sqref="H48">
    <cfRule type="containsBlanks" dxfId="99" priority="39">
      <formula>LEN(TRIM(H48))=0</formula>
    </cfRule>
  </conditionalFormatting>
  <conditionalFormatting sqref="J48">
    <cfRule type="containsBlanks" dxfId="98" priority="38">
      <formula>LEN(TRIM(J48))=0</formula>
    </cfRule>
  </conditionalFormatting>
  <conditionalFormatting sqref="J17:L26">
    <cfRule type="expression" dxfId="97" priority="3">
      <formula>J17=""</formula>
    </cfRule>
  </conditionalFormatting>
  <conditionalFormatting sqref="L48">
    <cfRule type="containsBlanks" dxfId="96" priority="1">
      <formula>LEN(TRIM(L48))=0</formula>
    </cfRule>
  </conditionalFormatting>
  <conditionalFormatting sqref="N48">
    <cfRule type="containsBlanks" dxfId="95" priority="37">
      <formula>LEN(TRIM(N48))=0</formula>
    </cfRule>
  </conditionalFormatting>
  <conditionalFormatting sqref="O28">
    <cfRule type="cellIs" dxfId="94" priority="21" operator="equal">
      <formula>""</formula>
    </cfRule>
  </conditionalFormatting>
  <conditionalFormatting sqref="O39">
    <cfRule type="cellIs" dxfId="93" priority="41" operator="equal">
      <formula>""</formula>
    </cfRule>
  </conditionalFormatting>
  <conditionalFormatting sqref="O17:Q26">
    <cfRule type="expression" dxfId="92" priority="2">
      <formula>O17=""</formula>
    </cfRule>
  </conditionalFormatting>
  <conditionalFormatting sqref="P48">
    <cfRule type="containsBlanks" dxfId="91" priority="36">
      <formula>LEN(TRIM(P48))=0</formula>
    </cfRule>
  </conditionalFormatting>
  <conditionalFormatting sqref="Q37">
    <cfRule type="containsBlanks" dxfId="90" priority="48">
      <formula>LEN(TRIM(Q37))=0</formula>
    </cfRule>
  </conditionalFormatting>
  <conditionalFormatting sqref="Q42">
    <cfRule type="containsBlanks" dxfId="89" priority="42">
      <formula>LEN(TRIM(Q42))=0</formula>
    </cfRule>
  </conditionalFormatting>
  <conditionalFormatting sqref="Q55:Q56">
    <cfRule type="cellIs" dxfId="88" priority="46" operator="equal">
      <formula>""</formula>
    </cfRule>
  </conditionalFormatting>
  <conditionalFormatting sqref="Q56">
    <cfRule type="containsText" dxfId="87" priority="44" operator="containsText" text="発電出力値合計と一致させてください">
      <formula>NOT(ISERROR(SEARCH("発電出力値合計と一致させてください",Q56)))</formula>
    </cfRule>
  </conditionalFormatting>
  <conditionalFormatting sqref="R48">
    <cfRule type="containsBlanks" dxfId="86" priority="35">
      <formula>LEN(TRIM(R48))=0</formula>
    </cfRule>
  </conditionalFormatting>
  <dataValidations count="6">
    <dataValidation type="custom" allowBlank="1" showInputMessage="1" showErrorMessage="1" errorTitle="数値入力エラー" error="小数点以下第3位を四捨五入してください。" sqref="P48 N48 L48 J48 R48 H48 F48 D48" xr:uid="{E0E84C6B-F00D-43AC-9834-4E67E1157113}">
      <formula1>D48=ROUND(D48,2)</formula1>
    </dataValidation>
    <dataValidation type="list" allowBlank="1" showInputMessage="1" showErrorMessage="1" sqref="Q42" xr:uid="{00000000-0002-0000-0300-000000000000}">
      <formula1>$BP$3:$BP$4</formula1>
    </dataValidation>
    <dataValidation type="list" allowBlank="1" showInputMessage="1" showErrorMessage="1" sqref="H42" xr:uid="{00000000-0002-0000-0300-000004000000}">
      <formula1>$BM$3:$BM$4</formula1>
    </dataValidation>
    <dataValidation type="list" allowBlank="1" showInputMessage="1" showErrorMessage="1" sqref="G12 Q17:Q26 L17:L26 G17:G26" xr:uid="{00000000-0002-0000-0300-000002000000}">
      <formula1>$BG$3:$BG$5</formula1>
    </dataValidation>
    <dataValidation type="list" allowBlank="1" showInputMessage="1" showErrorMessage="1" sqref="Q37" xr:uid="{00000000-0002-0000-0300-000003000000}">
      <formula1>$BN$3:$BN$5</formula1>
    </dataValidation>
    <dataValidation type="list" allowBlank="1" showInputMessage="1" showErrorMessage="1" sqref="P59:S59" xr:uid="{00000000-0002-0000-0300-000001000000}">
      <formula1>IF($R$5="集合",$BO$3:$BO$4,BO5)</formula1>
    </dataValidation>
  </dataValidations>
  <printOptions horizontalCentered="1" verticalCentered="1"/>
  <pageMargins left="0.39370078740157483" right="0.39370078740157483" top="0.31496062992125984" bottom="0.23622047244094491" header="0.31496062992125984" footer="0.23622047244094491"/>
  <pageSetup paperSize="9" scale="6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39D52-B873-4EEE-B6A3-0D2AD6CD3A91}">
  <sheetPr>
    <tabColor rgb="FFFFFFCC"/>
    <pageSetUpPr fitToPage="1"/>
  </sheetPr>
  <dimension ref="A1:BO175"/>
  <sheetViews>
    <sheetView view="pageBreakPreview" zoomScale="85" zoomScaleNormal="85" zoomScaleSheetLayoutView="85" workbookViewId="0">
      <selection sqref="A1:G1"/>
    </sheetView>
  </sheetViews>
  <sheetFormatPr defaultColWidth="4" defaultRowHeight="18" x14ac:dyDescent="0.45"/>
  <cols>
    <col min="1" max="1" width="1.69921875" style="6" customWidth="1"/>
    <col min="2" max="2" width="4.19921875" style="6" customWidth="1"/>
    <col min="3" max="3" width="4.09765625" style="6" customWidth="1"/>
    <col min="4" max="19" width="6" style="6" customWidth="1"/>
    <col min="20" max="20" width="1" style="6" customWidth="1"/>
    <col min="21" max="21" width="1.59765625" style="3" customWidth="1"/>
    <col min="22" max="22" width="4.19921875" style="3" customWidth="1"/>
    <col min="23" max="25" width="10.59765625" style="3" customWidth="1"/>
    <col min="26" max="27" width="4" style="3"/>
    <col min="28" max="37" width="4" style="3" customWidth="1"/>
    <col min="38" max="38" width="11.19921875" style="3" customWidth="1"/>
    <col min="39" max="39" width="6.5" style="3" customWidth="1"/>
    <col min="40" max="40" width="4.69921875" style="3" customWidth="1"/>
    <col min="41" max="41" width="13.3984375" style="6" customWidth="1"/>
    <col min="42" max="42" width="9.69921875" style="6" customWidth="1"/>
    <col min="43" max="43" width="4.5" style="6" customWidth="1"/>
    <col min="44" max="44" width="9.8984375" style="6" customWidth="1"/>
    <col min="45" max="45" width="6.5" style="6" customWidth="1"/>
    <col min="46" max="46" width="10" style="6" customWidth="1"/>
    <col min="47" max="48" width="4" style="6"/>
    <col min="49" max="49" width="4" style="6" customWidth="1"/>
    <col min="50" max="53" width="1.19921875" style="6" customWidth="1"/>
    <col min="54" max="54" width="4" style="6"/>
    <col min="55" max="55" width="3.5" style="6" customWidth="1"/>
    <col min="56" max="56" width="4" style="6" hidden="1" customWidth="1"/>
    <col min="57" max="57" width="7.59765625" style="6" customWidth="1"/>
    <col min="58" max="58" width="2.5" style="6" customWidth="1"/>
    <col min="59" max="59" width="4.3984375" style="6" customWidth="1"/>
    <col min="60" max="60" width="2.5" style="6" customWidth="1"/>
    <col min="61" max="61" width="2.09765625" style="6" customWidth="1"/>
    <col min="62" max="62" width="12.69921875" style="6" customWidth="1"/>
    <col min="63" max="63" width="12" style="6" customWidth="1"/>
    <col min="64" max="64" width="9.59765625" style="6" customWidth="1"/>
    <col min="65" max="65" width="11.5" style="6" customWidth="1"/>
    <col min="66" max="66" width="14.69921875" style="6" customWidth="1"/>
    <col min="67" max="67" width="25.5" style="6" bestFit="1" customWidth="1"/>
    <col min="68" max="16384" width="4" style="6"/>
  </cols>
  <sheetData>
    <row r="1" spans="1:67" ht="18" customHeight="1" thickBot="1" x14ac:dyDescent="0.5">
      <c r="A1" s="603" t="s">
        <v>387</v>
      </c>
      <c r="B1" s="603"/>
      <c r="C1" s="603"/>
      <c r="D1" s="603"/>
      <c r="E1" s="603"/>
      <c r="F1" s="603"/>
      <c r="G1" s="603"/>
      <c r="H1" s="26"/>
      <c r="I1" s="8"/>
      <c r="J1" s="8" t="s">
        <v>370</v>
      </c>
      <c r="K1" s="26"/>
      <c r="L1" s="8"/>
      <c r="M1" s="8"/>
      <c r="N1" s="8"/>
      <c r="O1" s="8"/>
      <c r="P1" s="26"/>
      <c r="Q1" s="666" t="s">
        <v>384</v>
      </c>
      <c r="R1" s="667"/>
      <c r="S1" s="668"/>
      <c r="T1" s="26"/>
      <c r="U1" s="26"/>
      <c r="V1" s="26"/>
      <c r="W1" s="26"/>
      <c r="X1" s="26"/>
      <c r="Y1" s="26"/>
      <c r="Z1" s="26"/>
      <c r="AA1" s="26"/>
      <c r="AB1" s="26"/>
      <c r="AC1" s="26"/>
      <c r="AD1" s="26"/>
      <c r="AE1" s="26"/>
      <c r="AF1" s="26"/>
      <c r="AG1" s="26"/>
      <c r="AH1" s="26"/>
      <c r="AI1" s="26"/>
      <c r="BL1" s="40" t="s">
        <v>260</v>
      </c>
      <c r="BM1" s="39" t="s">
        <v>239</v>
      </c>
      <c r="BN1" s="41" t="s">
        <v>261</v>
      </c>
      <c r="BO1" s="39" t="s">
        <v>262</v>
      </c>
    </row>
    <row r="2" spans="1:67" ht="4.5" customHeight="1" x14ac:dyDescent="0.45">
      <c r="A2" s="42"/>
      <c r="B2" s="42"/>
      <c r="C2" s="42"/>
      <c r="D2" s="42"/>
      <c r="E2" s="42"/>
      <c r="F2" s="43"/>
      <c r="G2" s="43"/>
      <c r="H2" s="43"/>
      <c r="I2" s="43"/>
      <c r="J2" s="44"/>
      <c r="K2" s="44"/>
      <c r="L2" s="44"/>
      <c r="M2" s="44"/>
      <c r="N2" s="44"/>
      <c r="O2" s="44"/>
      <c r="P2" s="44"/>
      <c r="Q2" s="44"/>
      <c r="R2" s="44"/>
      <c r="S2" s="26"/>
      <c r="T2" s="26"/>
      <c r="U2" s="26"/>
      <c r="V2" s="26"/>
      <c r="W2" s="26"/>
      <c r="X2" s="26"/>
      <c r="Y2" s="26"/>
      <c r="Z2" s="26"/>
      <c r="AA2" s="26"/>
      <c r="AB2" s="26"/>
      <c r="AC2" s="26"/>
      <c r="AD2" s="26"/>
      <c r="AE2" s="26"/>
      <c r="AF2" s="26"/>
      <c r="AG2" s="26"/>
      <c r="AH2" s="26"/>
      <c r="AI2" s="26"/>
      <c r="BL2" s="155"/>
      <c r="BM2" s="45"/>
      <c r="BO2" s="45"/>
    </row>
    <row r="3" spans="1:67" ht="21.75" customHeight="1" x14ac:dyDescent="0.45">
      <c r="A3" s="590" t="s">
        <v>64</v>
      </c>
      <c r="B3" s="591"/>
      <c r="C3" s="591"/>
      <c r="D3" s="591"/>
      <c r="E3" s="592"/>
      <c r="F3" s="600" t="str">
        <f t="array" ref="F3">IF(第一面!L16:AX17&lt;&gt;"",第一面!L16:AX17,IF(第一面!L24:AX25&lt;&gt;"",第一面!L24:AX25&amp;"　"&amp;第一面!BJ24:CN24&amp;"　"&amp;第一面!BJ25:CN25,""))</f>
        <v/>
      </c>
      <c r="G3" s="601"/>
      <c r="H3" s="601"/>
      <c r="I3" s="601"/>
      <c r="J3" s="601"/>
      <c r="K3" s="601"/>
      <c r="L3" s="601"/>
      <c r="M3" s="601"/>
      <c r="N3" s="601"/>
      <c r="O3" s="601"/>
      <c r="P3" s="601"/>
      <c r="Q3" s="601"/>
      <c r="R3" s="601"/>
      <c r="S3" s="602"/>
      <c r="T3" s="26"/>
      <c r="BL3" s="155" t="s">
        <v>248</v>
      </c>
      <c r="BM3" s="45" t="s">
        <v>240</v>
      </c>
      <c r="BN3" s="6" t="s">
        <v>248</v>
      </c>
      <c r="BO3" s="45" t="s">
        <v>263</v>
      </c>
    </row>
    <row r="4" spans="1:67" ht="9.75" customHeight="1" x14ac:dyDescent="0.45">
      <c r="A4" s="46"/>
      <c r="B4" s="46"/>
      <c r="C4" s="46"/>
      <c r="D4" s="46"/>
      <c r="E4" s="46"/>
      <c r="F4" s="46"/>
      <c r="G4" s="46"/>
      <c r="H4" s="46"/>
      <c r="I4" s="46"/>
      <c r="J4" s="46"/>
      <c r="K4" s="46"/>
      <c r="L4" s="46"/>
      <c r="M4" s="46"/>
      <c r="N4" s="46"/>
      <c r="O4" s="46"/>
      <c r="P4" s="46"/>
      <c r="Q4" s="46"/>
      <c r="R4" s="46"/>
      <c r="S4" s="46"/>
      <c r="BL4" s="153" t="s">
        <v>256</v>
      </c>
      <c r="BM4" s="45" t="s">
        <v>241</v>
      </c>
      <c r="BN4" s="6" t="s">
        <v>256</v>
      </c>
      <c r="BO4" s="45" t="s">
        <v>264</v>
      </c>
    </row>
    <row r="5" spans="1:67" ht="23.25" customHeight="1" x14ac:dyDescent="0.45">
      <c r="A5" s="47"/>
      <c r="H5" s="3"/>
      <c r="I5" s="3"/>
      <c r="J5" s="3"/>
      <c r="K5" s="3"/>
      <c r="L5" s="3"/>
      <c r="O5" s="3"/>
      <c r="P5" s="593" t="s">
        <v>70</v>
      </c>
      <c r="Q5" s="594"/>
      <c r="R5" s="595" t="s">
        <v>339</v>
      </c>
      <c r="S5" s="595"/>
      <c r="BM5" s="48" t="s">
        <v>242</v>
      </c>
      <c r="BN5" s="48"/>
      <c r="BO5" s="48"/>
    </row>
    <row r="6" spans="1:67" ht="12.75" customHeight="1" x14ac:dyDescent="0.45"/>
    <row r="7" spans="1:67" ht="4.5" customHeight="1" thickBot="1" x14ac:dyDescent="0.5">
      <c r="L7" s="54"/>
      <c r="M7" s="55"/>
      <c r="N7" s="56"/>
      <c r="O7" s="54"/>
      <c r="P7" s="54"/>
      <c r="Q7" s="54"/>
      <c r="R7" s="55"/>
      <c r="S7" s="55"/>
    </row>
    <row r="8" spans="1:67" ht="21.75" customHeight="1" thickBot="1" x14ac:dyDescent="0.5">
      <c r="A8" s="49" t="s">
        <v>79</v>
      </c>
      <c r="O8" s="539" t="s">
        <v>239</v>
      </c>
      <c r="P8" s="540"/>
      <c r="Q8" s="541"/>
      <c r="R8" s="542"/>
      <c r="S8" s="543"/>
      <c r="T8" s="3"/>
      <c r="AN8" s="6"/>
    </row>
    <row r="9" spans="1:67" ht="6" customHeight="1" thickBot="1" x14ac:dyDescent="0.5">
      <c r="L9" s="54"/>
      <c r="M9" s="54"/>
      <c r="N9" s="186"/>
      <c r="O9" s="186"/>
      <c r="P9" s="187"/>
      <c r="Q9" s="187"/>
      <c r="R9" s="188"/>
      <c r="S9" s="56"/>
    </row>
    <row r="10" spans="1:67" ht="41.25" customHeight="1" thickBot="1" x14ac:dyDescent="0.5">
      <c r="B10" s="142"/>
      <c r="C10" s="637" t="s">
        <v>103</v>
      </c>
      <c r="D10" s="638"/>
      <c r="E10" s="638"/>
      <c r="F10" s="638"/>
      <c r="G10" s="669" t="s">
        <v>326</v>
      </c>
      <c r="H10" s="669"/>
      <c r="I10" s="669"/>
      <c r="J10" s="669"/>
      <c r="K10" s="669"/>
      <c r="L10" s="669"/>
      <c r="M10" s="669"/>
      <c r="N10" s="670"/>
      <c r="O10" s="671"/>
      <c r="P10" s="672"/>
      <c r="Q10" s="672"/>
      <c r="R10" s="672"/>
      <c r="S10" s="131" t="s">
        <v>74</v>
      </c>
      <c r="T10" s="3"/>
      <c r="U10" s="133" t="s">
        <v>313</v>
      </c>
      <c r="AH10" s="108"/>
      <c r="AI10" s="108"/>
      <c r="AJ10" s="108"/>
      <c r="AK10" s="108"/>
      <c r="AL10" s="108"/>
      <c r="AM10" s="6"/>
      <c r="AN10" s="6"/>
    </row>
    <row r="11" spans="1:67" ht="3" customHeight="1" x14ac:dyDescent="0.45">
      <c r="B11" s="3"/>
      <c r="C11" s="134"/>
      <c r="D11" s="134"/>
      <c r="E11" s="134"/>
      <c r="F11" s="134"/>
      <c r="G11" s="134"/>
      <c r="H11" s="134"/>
      <c r="I11" s="134"/>
      <c r="J11" s="134"/>
      <c r="K11" s="134"/>
      <c r="L11" s="134"/>
      <c r="M11" s="134"/>
      <c r="N11" s="134"/>
      <c r="O11" s="134"/>
      <c r="P11" s="134"/>
      <c r="Q11" s="134"/>
      <c r="S11" s="3"/>
      <c r="T11" s="3"/>
      <c r="W11" s="58"/>
      <c r="X11" s="58"/>
      <c r="Y11" s="58"/>
      <c r="Z11" s="58"/>
      <c r="AA11" s="58"/>
      <c r="AB11" s="58"/>
      <c r="AC11" s="58"/>
      <c r="AD11" s="58"/>
      <c r="AE11" s="58"/>
      <c r="AF11" s="58"/>
      <c r="AG11" s="58"/>
      <c r="AH11" s="58"/>
      <c r="AI11" s="58"/>
      <c r="AJ11" s="58"/>
      <c r="AK11" s="58"/>
      <c r="AL11" s="58"/>
      <c r="AM11" s="58"/>
      <c r="AN11" s="58"/>
      <c r="AO11" s="58"/>
    </row>
    <row r="12" spans="1:67" ht="53.25" customHeight="1" thickBot="1" x14ac:dyDescent="0.5">
      <c r="B12" s="143"/>
      <c r="C12" s="676" t="s">
        <v>297</v>
      </c>
      <c r="D12" s="676"/>
      <c r="E12" s="676"/>
      <c r="F12" s="676"/>
      <c r="G12" s="676"/>
      <c r="H12" s="676"/>
      <c r="I12" s="676"/>
      <c r="J12" s="676"/>
      <c r="K12" s="676"/>
      <c r="L12" s="676"/>
      <c r="M12" s="676"/>
      <c r="N12" s="676"/>
      <c r="O12" s="676"/>
      <c r="P12" s="676"/>
      <c r="Q12" s="676"/>
      <c r="R12" s="676"/>
      <c r="S12" s="676"/>
      <c r="T12" s="3"/>
      <c r="AJ12" s="108"/>
      <c r="AK12" s="108"/>
      <c r="AL12" s="108"/>
      <c r="AM12" s="108"/>
      <c r="AN12" s="108"/>
    </row>
    <row r="13" spans="1:67" ht="31.5" customHeight="1" thickBot="1" x14ac:dyDescent="0.5">
      <c r="B13" s="3"/>
      <c r="C13" s="528" t="s">
        <v>255</v>
      </c>
      <c r="D13" s="529"/>
      <c r="E13" s="529"/>
      <c r="F13" s="529"/>
      <c r="G13" s="530"/>
      <c r="H13" s="523"/>
      <c r="I13" s="524"/>
      <c r="J13" s="525"/>
      <c r="K13" s="58"/>
      <c r="L13" s="528" t="s">
        <v>306</v>
      </c>
      <c r="M13" s="529"/>
      <c r="N13" s="529"/>
      <c r="O13" s="529"/>
      <c r="P13" s="530"/>
      <c r="Q13" s="673" t="s">
        <v>340</v>
      </c>
      <c r="R13" s="674"/>
      <c r="S13" s="675"/>
      <c r="T13" s="3"/>
      <c r="AJ13" s="108"/>
      <c r="AK13" s="108"/>
      <c r="AL13" s="108"/>
      <c r="AM13" s="108"/>
      <c r="AN13" s="108"/>
    </row>
    <row r="14" spans="1:67" ht="36" customHeight="1" x14ac:dyDescent="0.4">
      <c r="B14" s="144"/>
      <c r="C14" s="634" t="s">
        <v>336</v>
      </c>
      <c r="D14" s="634"/>
      <c r="E14" s="634"/>
      <c r="F14" s="634"/>
      <c r="G14" s="634"/>
      <c r="H14" s="634"/>
      <c r="I14" s="634"/>
      <c r="J14" s="634"/>
      <c r="K14" s="634"/>
      <c r="L14" s="634"/>
      <c r="M14" s="634"/>
      <c r="N14" s="634"/>
      <c r="O14" s="634"/>
      <c r="P14" s="634"/>
      <c r="Q14" s="634"/>
      <c r="R14" s="634"/>
      <c r="S14" s="634"/>
      <c r="T14" s="3"/>
      <c r="AJ14" s="108"/>
      <c r="AK14" s="108"/>
      <c r="AL14" s="108"/>
      <c r="AM14" s="108"/>
      <c r="AN14" s="108"/>
    </row>
    <row r="15" spans="1:67" ht="22.5" customHeight="1" thickBot="1" x14ac:dyDescent="0.5">
      <c r="B15" s="152"/>
      <c r="C15" s="526" t="s">
        <v>360</v>
      </c>
      <c r="D15" s="526"/>
      <c r="E15" s="526"/>
      <c r="F15" s="526"/>
      <c r="G15" s="526"/>
      <c r="H15" s="526"/>
      <c r="I15" s="526"/>
      <c r="J15" s="526"/>
      <c r="K15" s="526"/>
      <c r="L15" s="526"/>
      <c r="M15" s="526"/>
      <c r="N15" s="526"/>
      <c r="O15" s="526"/>
      <c r="P15" s="526"/>
      <c r="Q15" s="526"/>
      <c r="R15" s="526"/>
      <c r="S15" s="152"/>
      <c r="T15" s="3"/>
      <c r="AJ15" s="108"/>
      <c r="AK15" s="108"/>
      <c r="AL15" s="108"/>
      <c r="AM15" s="108"/>
      <c r="AN15" s="108"/>
    </row>
    <row r="16" spans="1:67" ht="24" customHeight="1" thickBot="1" x14ac:dyDescent="0.5">
      <c r="B16" s="564" t="s">
        <v>281</v>
      </c>
      <c r="C16" s="565"/>
      <c r="D16" s="564" t="s">
        <v>375</v>
      </c>
      <c r="E16" s="565"/>
      <c r="F16" s="570" t="s">
        <v>341</v>
      </c>
      <c r="G16" s="571"/>
      <c r="H16" s="571"/>
      <c r="I16" s="572"/>
      <c r="J16" s="570" t="s">
        <v>342</v>
      </c>
      <c r="K16" s="571"/>
      <c r="L16" s="571"/>
      <c r="M16" s="571"/>
      <c r="N16" s="571"/>
      <c r="O16" s="572"/>
      <c r="P16" s="570" t="s">
        <v>343</v>
      </c>
      <c r="Q16" s="572"/>
      <c r="R16" s="570" t="s">
        <v>344</v>
      </c>
      <c r="S16" s="572"/>
      <c r="T16" s="152"/>
      <c r="U16" s="152"/>
      <c r="AM16" s="108"/>
      <c r="AN16" s="108"/>
      <c r="AO16" s="108"/>
      <c r="AP16" s="108"/>
      <c r="AQ16" s="108"/>
    </row>
    <row r="17" spans="2:67" ht="33" customHeight="1" x14ac:dyDescent="0.45">
      <c r="B17" s="566"/>
      <c r="C17" s="567"/>
      <c r="D17" s="566"/>
      <c r="E17" s="567"/>
      <c r="F17" s="573" t="s">
        <v>345</v>
      </c>
      <c r="G17" s="574"/>
      <c r="H17" s="575" t="s">
        <v>351</v>
      </c>
      <c r="I17" s="576"/>
      <c r="J17" s="627" t="s">
        <v>346</v>
      </c>
      <c r="K17" s="628"/>
      <c r="L17" s="628"/>
      <c r="M17" s="628"/>
      <c r="N17" s="628"/>
      <c r="O17" s="629"/>
      <c r="P17" s="577" t="s">
        <v>347</v>
      </c>
      <c r="Q17" s="578"/>
      <c r="R17" s="577" t="s">
        <v>347</v>
      </c>
      <c r="S17" s="578"/>
      <c r="U17" s="6"/>
      <c r="W17" s="553" t="s">
        <v>315</v>
      </c>
      <c r="X17" s="554"/>
      <c r="Y17" s="555"/>
      <c r="AM17" s="108"/>
      <c r="AN17" s="108"/>
      <c r="AO17" s="108"/>
      <c r="AP17" s="108"/>
      <c r="AQ17" s="108"/>
      <c r="AR17" s="108"/>
    </row>
    <row r="18" spans="2:67" ht="90" customHeight="1" thickBot="1" x14ac:dyDescent="0.75">
      <c r="B18" s="568"/>
      <c r="C18" s="569"/>
      <c r="D18" s="568"/>
      <c r="E18" s="569"/>
      <c r="F18" s="556" t="s">
        <v>348</v>
      </c>
      <c r="G18" s="557"/>
      <c r="H18" s="556" t="s">
        <v>352</v>
      </c>
      <c r="I18" s="557"/>
      <c r="J18" s="558" t="s">
        <v>396</v>
      </c>
      <c r="K18" s="559"/>
      <c r="L18" s="560" t="s">
        <v>397</v>
      </c>
      <c r="M18" s="561"/>
      <c r="N18" s="630" t="s">
        <v>398</v>
      </c>
      <c r="O18" s="631"/>
      <c r="P18" s="562" t="s">
        <v>349</v>
      </c>
      <c r="Q18" s="563"/>
      <c r="R18" s="562" t="s">
        <v>350</v>
      </c>
      <c r="S18" s="563"/>
      <c r="T18" s="3"/>
      <c r="W18" s="140" t="s">
        <v>321</v>
      </c>
      <c r="X18" s="140" t="s">
        <v>320</v>
      </c>
      <c r="Y18" s="141" t="s">
        <v>403</v>
      </c>
      <c r="AM18" s="108"/>
      <c r="AN18" s="108"/>
      <c r="AO18" s="108"/>
      <c r="AP18" s="108"/>
      <c r="AQ18" s="108"/>
      <c r="AR18" s="151" t="s">
        <v>324</v>
      </c>
      <c r="AU18" s="135"/>
      <c r="BK18" s="151" t="s">
        <v>324</v>
      </c>
      <c r="BO18" s="136"/>
    </row>
    <row r="19" spans="2:67" ht="3.9" customHeight="1" x14ac:dyDescent="0.45">
      <c r="B19" s="642">
        <v>1</v>
      </c>
      <c r="C19" s="643"/>
      <c r="D19" s="639"/>
      <c r="E19" s="613"/>
      <c r="F19" s="607"/>
      <c r="G19" s="613"/>
      <c r="H19" s="607"/>
      <c r="I19" s="613"/>
      <c r="J19" s="607"/>
      <c r="K19" s="613"/>
      <c r="L19" s="607"/>
      <c r="M19" s="613"/>
      <c r="N19" s="607"/>
      <c r="O19" s="613"/>
      <c r="P19" s="607"/>
      <c r="Q19" s="613"/>
      <c r="R19" s="607"/>
      <c r="S19" s="608"/>
      <c r="T19" s="3"/>
      <c r="W19" s="517">
        <f>IFERROR(ROUND(D19*J19/F19,3),0)</f>
        <v>0</v>
      </c>
      <c r="X19" s="514">
        <f>IFERROR(ROUND(D19*L19/F19,3),0)</f>
        <v>0</v>
      </c>
      <c r="Y19" s="579">
        <f>IFERROR(ROUND(D19*N19/F19,3),0)</f>
        <v>0</v>
      </c>
      <c r="AB19" s="550" t="s">
        <v>252</v>
      </c>
      <c r="AC19" s="551"/>
      <c r="AD19" s="551"/>
      <c r="AE19" s="552"/>
      <c r="AF19" s="59" t="s">
        <v>82</v>
      </c>
      <c r="AG19" s="59"/>
      <c r="AH19" s="59"/>
      <c r="AI19" s="59"/>
      <c r="AJ19" s="550" t="s">
        <v>253</v>
      </c>
      <c r="AK19" s="551"/>
      <c r="AL19" s="552"/>
      <c r="AM19" s="617" t="s">
        <v>84</v>
      </c>
      <c r="AN19" s="618"/>
      <c r="AO19" s="619"/>
      <c r="AP19" s="182" t="s">
        <v>323</v>
      </c>
      <c r="AQ19" s="181">
        <f>B19</f>
        <v>1</v>
      </c>
      <c r="AR19" s="604">
        <f>MAX(AP20:AQ23)</f>
        <v>0</v>
      </c>
      <c r="AT19" s="139"/>
      <c r="AU19" s="649" t="s">
        <v>318</v>
      </c>
      <c r="AV19" s="649"/>
      <c r="AW19" s="649"/>
      <c r="AX19" s="649"/>
      <c r="AY19" s="649"/>
      <c r="AZ19" s="649"/>
      <c r="BA19" s="649"/>
      <c r="BB19" s="649"/>
      <c r="BC19" s="649"/>
      <c r="BD19" s="649"/>
      <c r="BE19" s="625" t="s">
        <v>83</v>
      </c>
      <c r="BF19" s="648"/>
      <c r="BG19" s="648"/>
      <c r="BH19" s="626"/>
      <c r="BI19" s="625" t="s">
        <v>85</v>
      </c>
      <c r="BJ19" s="626"/>
      <c r="BK19" s="604">
        <f>IFERROR(ROUNDDOWN(SUM(BI20:BJ24),-3),0)</f>
        <v>0</v>
      </c>
    </row>
    <row r="20" spans="2:67" ht="3.9" customHeight="1" x14ac:dyDescent="0.45">
      <c r="B20" s="644"/>
      <c r="C20" s="645"/>
      <c r="D20" s="640"/>
      <c r="E20" s="614"/>
      <c r="F20" s="609"/>
      <c r="G20" s="614"/>
      <c r="H20" s="609"/>
      <c r="I20" s="614"/>
      <c r="J20" s="609"/>
      <c r="K20" s="614"/>
      <c r="L20" s="609"/>
      <c r="M20" s="614"/>
      <c r="N20" s="609"/>
      <c r="O20" s="614"/>
      <c r="P20" s="609"/>
      <c r="Q20" s="614"/>
      <c r="R20" s="609"/>
      <c r="S20" s="610"/>
      <c r="T20" s="3"/>
      <c r="W20" s="518"/>
      <c r="X20" s="515"/>
      <c r="Y20" s="580"/>
      <c r="AB20" s="544" t="s">
        <v>87</v>
      </c>
      <c r="AC20" s="545"/>
      <c r="AD20" s="545"/>
      <c r="AE20" s="546"/>
      <c r="AF20" s="61" t="s">
        <v>88</v>
      </c>
      <c r="AG20" s="61"/>
      <c r="AH20" s="61"/>
      <c r="AI20" s="61"/>
      <c r="AJ20" s="62" t="s">
        <v>89</v>
      </c>
      <c r="AK20" s="63"/>
      <c r="AL20" s="64"/>
      <c r="AM20" s="503" t="s">
        <v>90</v>
      </c>
      <c r="AN20" s="503"/>
      <c r="AO20" s="503"/>
      <c r="AP20" s="503">
        <f>ROUNDDOWN(MIN(IF(AND($H$13="有り",D19&lt;=3.6),130000*D19,0),390000),-3)</f>
        <v>0</v>
      </c>
      <c r="AQ20" s="504"/>
      <c r="AR20" s="605"/>
      <c r="AS20" s="137"/>
      <c r="AT20" s="505" t="s">
        <v>316</v>
      </c>
      <c r="AU20" s="616" t="s">
        <v>399</v>
      </c>
      <c r="AV20" s="616"/>
      <c r="AW20" s="616"/>
      <c r="AX20" s="616"/>
      <c r="AY20" s="616"/>
      <c r="AZ20" s="616"/>
      <c r="BA20" s="616"/>
      <c r="BB20" s="616"/>
      <c r="BC20" s="616"/>
      <c r="BD20" s="616"/>
      <c r="BE20" s="491" t="s">
        <v>402</v>
      </c>
      <c r="BF20" s="492"/>
      <c r="BG20" s="492"/>
      <c r="BH20" s="493"/>
      <c r="BI20" s="511">
        <f>ROUND(W19,2)*80000</f>
        <v>0</v>
      </c>
      <c r="BJ20" s="511"/>
      <c r="BK20" s="605"/>
      <c r="BL20" s="7" t="s">
        <v>404</v>
      </c>
    </row>
    <row r="21" spans="2:67" ht="3.9" customHeight="1" x14ac:dyDescent="0.45">
      <c r="B21" s="644"/>
      <c r="C21" s="645"/>
      <c r="D21" s="640"/>
      <c r="E21" s="614"/>
      <c r="F21" s="609"/>
      <c r="G21" s="614"/>
      <c r="H21" s="609"/>
      <c r="I21" s="614"/>
      <c r="J21" s="609"/>
      <c r="K21" s="614"/>
      <c r="L21" s="609"/>
      <c r="M21" s="614"/>
      <c r="N21" s="609"/>
      <c r="O21" s="614"/>
      <c r="P21" s="609"/>
      <c r="Q21" s="614"/>
      <c r="R21" s="609"/>
      <c r="S21" s="610"/>
      <c r="T21" s="3"/>
      <c r="W21" s="518"/>
      <c r="X21" s="515"/>
      <c r="Y21" s="580"/>
      <c r="AB21" s="547"/>
      <c r="AC21" s="548"/>
      <c r="AD21" s="548"/>
      <c r="AE21" s="549"/>
      <c r="AF21" s="61" t="s">
        <v>91</v>
      </c>
      <c r="AG21" s="61"/>
      <c r="AH21" s="61"/>
      <c r="AI21" s="61"/>
      <c r="AJ21" s="62" t="s">
        <v>92</v>
      </c>
      <c r="AK21" s="63"/>
      <c r="AL21" s="64"/>
      <c r="AM21" s="503" t="s">
        <v>93</v>
      </c>
      <c r="AN21" s="503"/>
      <c r="AO21" s="503"/>
      <c r="AP21" s="503">
        <f>ROUNDDOWN(MIN(IF(AND(OR($H$13="無し",$H$13=""),D19&lt;=3.6),120000*D19,0),360000),-3)</f>
        <v>0</v>
      </c>
      <c r="AQ21" s="504"/>
      <c r="AR21" s="605"/>
      <c r="AS21" s="137"/>
      <c r="AT21" s="506"/>
      <c r="AU21" s="620" t="s">
        <v>400</v>
      </c>
      <c r="AV21" s="620"/>
      <c r="AW21" s="620"/>
      <c r="AX21" s="620"/>
      <c r="AY21" s="620"/>
      <c r="AZ21" s="620"/>
      <c r="BA21" s="620"/>
      <c r="BB21" s="620"/>
      <c r="BC21" s="620"/>
      <c r="BD21" s="620"/>
      <c r="BE21" s="491" t="s">
        <v>100</v>
      </c>
      <c r="BF21" s="492"/>
      <c r="BG21" s="492"/>
      <c r="BH21" s="493"/>
      <c r="BI21" s="511">
        <f>ROUND(X19,2)*50000</f>
        <v>0</v>
      </c>
      <c r="BJ21" s="511"/>
      <c r="BK21" s="605"/>
      <c r="BL21" s="7" t="s">
        <v>405</v>
      </c>
    </row>
    <row r="22" spans="2:67" ht="3.9" customHeight="1" x14ac:dyDescent="0.45">
      <c r="B22" s="644"/>
      <c r="C22" s="645"/>
      <c r="D22" s="640"/>
      <c r="E22" s="614"/>
      <c r="F22" s="609"/>
      <c r="G22" s="614"/>
      <c r="H22" s="609"/>
      <c r="I22" s="614"/>
      <c r="J22" s="609"/>
      <c r="K22" s="614"/>
      <c r="L22" s="609"/>
      <c r="M22" s="614"/>
      <c r="N22" s="609"/>
      <c r="O22" s="614"/>
      <c r="P22" s="609"/>
      <c r="Q22" s="614"/>
      <c r="R22" s="609"/>
      <c r="S22" s="610"/>
      <c r="T22" s="3"/>
      <c r="W22" s="518"/>
      <c r="X22" s="515"/>
      <c r="Y22" s="580"/>
      <c r="AB22" s="544" t="s">
        <v>94</v>
      </c>
      <c r="AC22" s="545"/>
      <c r="AD22" s="545"/>
      <c r="AE22" s="546"/>
      <c r="AF22" s="61" t="s">
        <v>88</v>
      </c>
      <c r="AG22" s="61"/>
      <c r="AH22" s="61"/>
      <c r="AI22" s="61"/>
      <c r="AJ22" s="62" t="s">
        <v>95</v>
      </c>
      <c r="AK22" s="63"/>
      <c r="AL22" s="64"/>
      <c r="AM22" s="503" t="s">
        <v>96</v>
      </c>
      <c r="AN22" s="503"/>
      <c r="AO22" s="503"/>
      <c r="AP22" s="503">
        <f>ROUNDDOWN(IF(AND($H$13="有り",D19&gt;3.6),110000*D19,0),-3)</f>
        <v>0</v>
      </c>
      <c r="AQ22" s="504"/>
      <c r="AR22" s="605"/>
      <c r="AS22" s="138"/>
      <c r="AT22" s="507"/>
      <c r="AU22" s="535" t="s">
        <v>401</v>
      </c>
      <c r="AV22" s="535"/>
      <c r="AW22" s="535"/>
      <c r="AX22" s="535"/>
      <c r="AY22" s="535"/>
      <c r="AZ22" s="535"/>
      <c r="BA22" s="535"/>
      <c r="BB22" s="535"/>
      <c r="BC22" s="535"/>
      <c r="BD22" s="535"/>
      <c r="BE22" s="491" t="s">
        <v>101</v>
      </c>
      <c r="BF22" s="492"/>
      <c r="BG22" s="492"/>
      <c r="BH22" s="493"/>
      <c r="BI22" s="511">
        <f>ROUND(Y19,2)*20000</f>
        <v>0</v>
      </c>
      <c r="BJ22" s="511"/>
      <c r="BK22" s="605"/>
      <c r="BL22" s="7" t="s">
        <v>406</v>
      </c>
      <c r="BM22" s="136"/>
    </row>
    <row r="23" spans="2:67" ht="3.9" customHeight="1" x14ac:dyDescent="0.45">
      <c r="B23" s="644"/>
      <c r="C23" s="645"/>
      <c r="D23" s="640"/>
      <c r="E23" s="614"/>
      <c r="F23" s="609"/>
      <c r="G23" s="614"/>
      <c r="H23" s="609"/>
      <c r="I23" s="614"/>
      <c r="J23" s="609"/>
      <c r="K23" s="614"/>
      <c r="L23" s="609"/>
      <c r="M23" s="614"/>
      <c r="N23" s="609"/>
      <c r="O23" s="614"/>
      <c r="P23" s="609"/>
      <c r="Q23" s="614"/>
      <c r="R23" s="609"/>
      <c r="S23" s="610"/>
      <c r="T23" s="3"/>
      <c r="W23" s="518"/>
      <c r="X23" s="515"/>
      <c r="Y23" s="580"/>
      <c r="AB23" s="547"/>
      <c r="AC23" s="548"/>
      <c r="AD23" s="548"/>
      <c r="AE23" s="549"/>
      <c r="AF23" s="61" t="s">
        <v>91</v>
      </c>
      <c r="AG23" s="61"/>
      <c r="AH23" s="61"/>
      <c r="AI23" s="61"/>
      <c r="AJ23" s="62" t="s">
        <v>98</v>
      </c>
      <c r="AK23" s="63"/>
      <c r="AL23" s="64"/>
      <c r="AM23" s="503" t="s">
        <v>99</v>
      </c>
      <c r="AN23" s="503"/>
      <c r="AO23" s="503"/>
      <c r="AP23" s="503">
        <f>ROUNDDOWN(IF(AND(OR($H$13="無し",$H$13=""),D19&gt;3.6),100000*D19,0),-3)</f>
        <v>0</v>
      </c>
      <c r="AQ23" s="504"/>
      <c r="AR23" s="605"/>
      <c r="AS23" s="138"/>
      <c r="AT23" s="533" t="s">
        <v>317</v>
      </c>
      <c r="AU23" s="509" t="s">
        <v>245</v>
      </c>
      <c r="AV23" s="510"/>
      <c r="AW23" s="510"/>
      <c r="AX23" s="510"/>
      <c r="AY23" s="510"/>
      <c r="AZ23" s="510"/>
      <c r="BA23" s="510"/>
      <c r="BB23" s="510"/>
      <c r="BC23" s="510"/>
      <c r="BD23" s="510"/>
      <c r="BE23" s="491" t="s">
        <v>101</v>
      </c>
      <c r="BF23" s="492"/>
      <c r="BG23" s="492"/>
      <c r="BH23" s="493"/>
      <c r="BI23" s="511">
        <f>P19*20000</f>
        <v>0</v>
      </c>
      <c r="BJ23" s="511"/>
      <c r="BK23" s="605"/>
      <c r="BL23" s="7" t="s">
        <v>406</v>
      </c>
    </row>
    <row r="24" spans="2:67" ht="3.9" customHeight="1" x14ac:dyDescent="0.45">
      <c r="B24" s="644"/>
      <c r="C24" s="645"/>
      <c r="D24" s="640"/>
      <c r="E24" s="614"/>
      <c r="F24" s="609"/>
      <c r="G24" s="614"/>
      <c r="H24" s="609"/>
      <c r="I24" s="614"/>
      <c r="J24" s="609"/>
      <c r="K24" s="614"/>
      <c r="L24" s="609"/>
      <c r="M24" s="614"/>
      <c r="N24" s="609"/>
      <c r="O24" s="614"/>
      <c r="P24" s="609"/>
      <c r="Q24" s="614"/>
      <c r="R24" s="609"/>
      <c r="S24" s="610"/>
      <c r="T24" s="3"/>
      <c r="W24" s="519"/>
      <c r="X24" s="516"/>
      <c r="Y24" s="581"/>
      <c r="AB24" s="532"/>
      <c r="AC24" s="532"/>
      <c r="AD24" s="532"/>
      <c r="AE24" s="532"/>
      <c r="AF24" s="532"/>
      <c r="AG24" s="532"/>
      <c r="AH24" s="532"/>
      <c r="AI24" s="532"/>
      <c r="AJ24" s="532"/>
      <c r="AK24" s="532"/>
      <c r="AL24" s="532"/>
      <c r="AM24" s="532"/>
      <c r="AN24" s="532"/>
      <c r="AO24" s="532"/>
      <c r="AP24" s="532"/>
      <c r="AQ24" s="532"/>
      <c r="AR24" s="606"/>
      <c r="AS24" s="138"/>
      <c r="AT24" s="534"/>
      <c r="AU24" s="509" t="s">
        <v>246</v>
      </c>
      <c r="AV24" s="510"/>
      <c r="AW24" s="510"/>
      <c r="AX24" s="510"/>
      <c r="AY24" s="510"/>
      <c r="AZ24" s="510"/>
      <c r="BA24" s="510"/>
      <c r="BB24" s="510"/>
      <c r="BC24" s="510"/>
      <c r="BD24" s="510"/>
      <c r="BE24" s="491" t="s">
        <v>238</v>
      </c>
      <c r="BF24" s="492"/>
      <c r="BG24" s="492"/>
      <c r="BH24" s="493"/>
      <c r="BI24" s="511">
        <f>R19*10000</f>
        <v>0</v>
      </c>
      <c r="BJ24" s="511"/>
      <c r="BK24" s="606"/>
      <c r="BL24" s="7" t="s">
        <v>407</v>
      </c>
    </row>
    <row r="25" spans="2:67" ht="3.9" customHeight="1" x14ac:dyDescent="0.45">
      <c r="B25" s="662">
        <v>2</v>
      </c>
      <c r="C25" s="663"/>
      <c r="D25" s="654"/>
      <c r="E25" s="655"/>
      <c r="F25" s="658"/>
      <c r="G25" s="655"/>
      <c r="H25" s="658"/>
      <c r="I25" s="655"/>
      <c r="J25" s="658"/>
      <c r="K25" s="655"/>
      <c r="L25" s="658"/>
      <c r="M25" s="655"/>
      <c r="N25" s="658"/>
      <c r="O25" s="655"/>
      <c r="P25" s="658"/>
      <c r="Q25" s="655"/>
      <c r="R25" s="658"/>
      <c r="S25" s="660"/>
      <c r="T25" s="3"/>
      <c r="W25" s="517">
        <f t="shared" ref="W25" si="0">IFERROR(ROUND(D25*J25/F25,3),0)</f>
        <v>0</v>
      </c>
      <c r="X25" s="514">
        <f t="shared" ref="X25" si="1">IFERROR(ROUND(D25*L25/F25,3),0)</f>
        <v>0</v>
      </c>
      <c r="Y25" s="579">
        <f t="shared" ref="Y25" si="2">IFERROR(ROUND(D25*N25/F25,3),0)</f>
        <v>0</v>
      </c>
      <c r="AB25" s="550" t="s">
        <v>252</v>
      </c>
      <c r="AC25" s="551"/>
      <c r="AD25" s="551"/>
      <c r="AE25" s="552"/>
      <c r="AF25" s="59" t="s">
        <v>82</v>
      </c>
      <c r="AG25" s="59"/>
      <c r="AH25" s="59"/>
      <c r="AI25" s="59"/>
      <c r="AJ25" s="550" t="s">
        <v>253</v>
      </c>
      <c r="AK25" s="551"/>
      <c r="AL25" s="552"/>
      <c r="AM25" s="617" t="s">
        <v>84</v>
      </c>
      <c r="AN25" s="618"/>
      <c r="AO25" s="619"/>
      <c r="AP25" s="182" t="s">
        <v>323</v>
      </c>
      <c r="AQ25" s="181">
        <f t="shared" ref="AQ25" si="3">B25</f>
        <v>2</v>
      </c>
      <c r="AR25" s="604">
        <f t="shared" ref="AR25" si="4">MAX(AP26:AQ29)</f>
        <v>0</v>
      </c>
      <c r="AT25" s="139"/>
      <c r="AU25" s="649" t="s">
        <v>318</v>
      </c>
      <c r="AV25" s="649"/>
      <c r="AW25" s="649"/>
      <c r="AX25" s="649"/>
      <c r="AY25" s="649"/>
      <c r="AZ25" s="649"/>
      <c r="BA25" s="649"/>
      <c r="BB25" s="649"/>
      <c r="BC25" s="649"/>
      <c r="BD25" s="649"/>
      <c r="BE25" s="625" t="s">
        <v>83</v>
      </c>
      <c r="BF25" s="648"/>
      <c r="BG25" s="648"/>
      <c r="BH25" s="626"/>
      <c r="BI25" s="625" t="s">
        <v>85</v>
      </c>
      <c r="BJ25" s="626"/>
      <c r="BK25" s="604">
        <f t="shared" ref="BK25" si="5">IFERROR(ROUNDDOWN(SUM(BI26:BJ30),-3),0)</f>
        <v>0</v>
      </c>
    </row>
    <row r="26" spans="2:67" ht="3.9" customHeight="1" x14ac:dyDescent="0.45">
      <c r="B26" s="644"/>
      <c r="C26" s="645"/>
      <c r="D26" s="640"/>
      <c r="E26" s="614"/>
      <c r="F26" s="609"/>
      <c r="G26" s="614"/>
      <c r="H26" s="609"/>
      <c r="I26" s="614"/>
      <c r="J26" s="609"/>
      <c r="K26" s="614"/>
      <c r="L26" s="609"/>
      <c r="M26" s="614"/>
      <c r="N26" s="609"/>
      <c r="O26" s="614"/>
      <c r="P26" s="609"/>
      <c r="Q26" s="614"/>
      <c r="R26" s="609"/>
      <c r="S26" s="610"/>
      <c r="T26" s="3"/>
      <c r="W26" s="518"/>
      <c r="X26" s="515"/>
      <c r="Y26" s="580"/>
      <c r="AB26" s="544" t="s">
        <v>87</v>
      </c>
      <c r="AC26" s="545"/>
      <c r="AD26" s="545"/>
      <c r="AE26" s="546"/>
      <c r="AF26" s="61" t="s">
        <v>88</v>
      </c>
      <c r="AG26" s="61"/>
      <c r="AH26" s="61"/>
      <c r="AI26" s="61"/>
      <c r="AJ26" s="62" t="s">
        <v>89</v>
      </c>
      <c r="AK26" s="63"/>
      <c r="AL26" s="64"/>
      <c r="AM26" s="503" t="s">
        <v>90</v>
      </c>
      <c r="AN26" s="503"/>
      <c r="AO26" s="503"/>
      <c r="AP26" s="503">
        <f t="shared" ref="AP26" si="6">ROUNDDOWN(MIN(IF(AND($H$13="有り",D25&lt;=3.6),130000*D25,0),390000),-3)</f>
        <v>0</v>
      </c>
      <c r="AQ26" s="504"/>
      <c r="AR26" s="605"/>
      <c r="AS26" s="137"/>
      <c r="AT26" s="505" t="s">
        <v>316</v>
      </c>
      <c r="AU26" s="616" t="s">
        <v>399</v>
      </c>
      <c r="AV26" s="616"/>
      <c r="AW26" s="616"/>
      <c r="AX26" s="616"/>
      <c r="AY26" s="616"/>
      <c r="AZ26" s="616"/>
      <c r="BA26" s="616"/>
      <c r="BB26" s="616"/>
      <c r="BC26" s="616"/>
      <c r="BD26" s="616"/>
      <c r="BE26" s="491" t="s">
        <v>402</v>
      </c>
      <c r="BF26" s="492"/>
      <c r="BG26" s="492"/>
      <c r="BH26" s="493"/>
      <c r="BI26" s="511">
        <f t="shared" ref="BI26" si="7">ROUND(W25,2)*80000</f>
        <v>0</v>
      </c>
      <c r="BJ26" s="511"/>
      <c r="BK26" s="605"/>
      <c r="BL26" s="7" t="s">
        <v>404</v>
      </c>
    </row>
    <row r="27" spans="2:67" ht="3.9" customHeight="1" x14ac:dyDescent="0.45">
      <c r="B27" s="644"/>
      <c r="C27" s="645"/>
      <c r="D27" s="640"/>
      <c r="E27" s="614"/>
      <c r="F27" s="609"/>
      <c r="G27" s="614"/>
      <c r="H27" s="609"/>
      <c r="I27" s="614"/>
      <c r="J27" s="609"/>
      <c r="K27" s="614"/>
      <c r="L27" s="609"/>
      <c r="M27" s="614"/>
      <c r="N27" s="609"/>
      <c r="O27" s="614"/>
      <c r="P27" s="609"/>
      <c r="Q27" s="614"/>
      <c r="R27" s="609"/>
      <c r="S27" s="610"/>
      <c r="T27" s="3"/>
      <c r="W27" s="518"/>
      <c r="X27" s="515"/>
      <c r="Y27" s="580"/>
      <c r="AB27" s="547"/>
      <c r="AC27" s="548"/>
      <c r="AD27" s="548"/>
      <c r="AE27" s="549"/>
      <c r="AF27" s="61" t="s">
        <v>91</v>
      </c>
      <c r="AG27" s="61"/>
      <c r="AH27" s="61"/>
      <c r="AI27" s="61"/>
      <c r="AJ27" s="62" t="s">
        <v>92</v>
      </c>
      <c r="AK27" s="63"/>
      <c r="AL27" s="64"/>
      <c r="AM27" s="503" t="s">
        <v>93</v>
      </c>
      <c r="AN27" s="503"/>
      <c r="AO27" s="503"/>
      <c r="AP27" s="503">
        <f t="shared" ref="AP27" si="8">ROUNDDOWN(MIN(IF(AND(OR($H$13="無し",$H$13=""),D25&lt;=3.6),120000*D25,0),360000),-3)</f>
        <v>0</v>
      </c>
      <c r="AQ27" s="504"/>
      <c r="AR27" s="605"/>
      <c r="AS27" s="137"/>
      <c r="AT27" s="506"/>
      <c r="AU27" s="620" t="s">
        <v>400</v>
      </c>
      <c r="AV27" s="620"/>
      <c r="AW27" s="620"/>
      <c r="AX27" s="620"/>
      <c r="AY27" s="620"/>
      <c r="AZ27" s="620"/>
      <c r="BA27" s="620"/>
      <c r="BB27" s="620"/>
      <c r="BC27" s="620"/>
      <c r="BD27" s="620"/>
      <c r="BE27" s="491" t="s">
        <v>100</v>
      </c>
      <c r="BF27" s="492"/>
      <c r="BG27" s="492"/>
      <c r="BH27" s="493"/>
      <c r="BI27" s="511">
        <f t="shared" ref="BI27" si="9">ROUND(X25,2)*50000</f>
        <v>0</v>
      </c>
      <c r="BJ27" s="511"/>
      <c r="BK27" s="605"/>
      <c r="BL27" s="7" t="s">
        <v>405</v>
      </c>
    </row>
    <row r="28" spans="2:67" ht="3.9" customHeight="1" x14ac:dyDescent="0.45">
      <c r="B28" s="644"/>
      <c r="C28" s="645"/>
      <c r="D28" s="640"/>
      <c r="E28" s="614"/>
      <c r="F28" s="609"/>
      <c r="G28" s="614"/>
      <c r="H28" s="609"/>
      <c r="I28" s="614"/>
      <c r="J28" s="609"/>
      <c r="K28" s="614"/>
      <c r="L28" s="609"/>
      <c r="M28" s="614"/>
      <c r="N28" s="609"/>
      <c r="O28" s="614"/>
      <c r="P28" s="609"/>
      <c r="Q28" s="614"/>
      <c r="R28" s="609"/>
      <c r="S28" s="610"/>
      <c r="T28" s="3"/>
      <c r="W28" s="518"/>
      <c r="X28" s="515"/>
      <c r="Y28" s="580"/>
      <c r="AB28" s="544" t="s">
        <v>94</v>
      </c>
      <c r="AC28" s="545"/>
      <c r="AD28" s="545"/>
      <c r="AE28" s="546"/>
      <c r="AF28" s="61" t="s">
        <v>88</v>
      </c>
      <c r="AG28" s="61"/>
      <c r="AH28" s="61"/>
      <c r="AI28" s="61"/>
      <c r="AJ28" s="62" t="s">
        <v>95</v>
      </c>
      <c r="AK28" s="63"/>
      <c r="AL28" s="64"/>
      <c r="AM28" s="503" t="s">
        <v>96</v>
      </c>
      <c r="AN28" s="503"/>
      <c r="AO28" s="503"/>
      <c r="AP28" s="503">
        <f t="shared" ref="AP28" si="10">ROUNDDOWN(IF(AND($H$13="有り",D25&gt;3.6),110000*D25,0),-3)</f>
        <v>0</v>
      </c>
      <c r="AQ28" s="504"/>
      <c r="AR28" s="605"/>
      <c r="AS28" s="138"/>
      <c r="AT28" s="507"/>
      <c r="AU28" s="535" t="s">
        <v>401</v>
      </c>
      <c r="AV28" s="535"/>
      <c r="AW28" s="535"/>
      <c r="AX28" s="535"/>
      <c r="AY28" s="535"/>
      <c r="AZ28" s="535"/>
      <c r="BA28" s="535"/>
      <c r="BB28" s="535"/>
      <c r="BC28" s="535"/>
      <c r="BD28" s="535"/>
      <c r="BE28" s="491" t="s">
        <v>101</v>
      </c>
      <c r="BF28" s="492"/>
      <c r="BG28" s="492"/>
      <c r="BH28" s="493"/>
      <c r="BI28" s="511">
        <f t="shared" ref="BI28" si="11">ROUND(Y25,2)*20000</f>
        <v>0</v>
      </c>
      <c r="BJ28" s="511"/>
      <c r="BK28" s="605"/>
      <c r="BL28" s="7" t="s">
        <v>406</v>
      </c>
      <c r="BM28" s="136"/>
    </row>
    <row r="29" spans="2:67" ht="3.9" customHeight="1" x14ac:dyDescent="0.45">
      <c r="B29" s="644"/>
      <c r="C29" s="645"/>
      <c r="D29" s="640"/>
      <c r="E29" s="614"/>
      <c r="F29" s="609"/>
      <c r="G29" s="614"/>
      <c r="H29" s="609"/>
      <c r="I29" s="614"/>
      <c r="J29" s="609"/>
      <c r="K29" s="614"/>
      <c r="L29" s="609"/>
      <c r="M29" s="614"/>
      <c r="N29" s="609"/>
      <c r="O29" s="614"/>
      <c r="P29" s="609"/>
      <c r="Q29" s="614"/>
      <c r="R29" s="609"/>
      <c r="S29" s="610"/>
      <c r="T29" s="3"/>
      <c r="W29" s="518"/>
      <c r="X29" s="515"/>
      <c r="Y29" s="580"/>
      <c r="AB29" s="547"/>
      <c r="AC29" s="548"/>
      <c r="AD29" s="548"/>
      <c r="AE29" s="549"/>
      <c r="AF29" s="61" t="s">
        <v>91</v>
      </c>
      <c r="AG29" s="61"/>
      <c r="AH29" s="61"/>
      <c r="AI29" s="61"/>
      <c r="AJ29" s="62" t="s">
        <v>98</v>
      </c>
      <c r="AK29" s="63"/>
      <c r="AL29" s="64"/>
      <c r="AM29" s="503" t="s">
        <v>99</v>
      </c>
      <c r="AN29" s="503"/>
      <c r="AO29" s="503"/>
      <c r="AP29" s="503">
        <f t="shared" ref="AP29" si="12">ROUNDDOWN(IF(AND(OR($H$13="無し",$H$13=""),D25&gt;3.6),100000*D25,0),-3)</f>
        <v>0</v>
      </c>
      <c r="AQ29" s="504"/>
      <c r="AR29" s="605"/>
      <c r="AS29" s="138"/>
      <c r="AT29" s="533" t="s">
        <v>317</v>
      </c>
      <c r="AU29" s="509" t="s">
        <v>245</v>
      </c>
      <c r="AV29" s="510"/>
      <c r="AW29" s="510"/>
      <c r="AX29" s="510"/>
      <c r="AY29" s="510"/>
      <c r="AZ29" s="510"/>
      <c r="BA29" s="510"/>
      <c r="BB29" s="510"/>
      <c r="BC29" s="510"/>
      <c r="BD29" s="510"/>
      <c r="BE29" s="491" t="s">
        <v>101</v>
      </c>
      <c r="BF29" s="492"/>
      <c r="BG29" s="492"/>
      <c r="BH29" s="493"/>
      <c r="BI29" s="511">
        <f t="shared" ref="BI29" si="13">P25*20000</f>
        <v>0</v>
      </c>
      <c r="BJ29" s="511"/>
      <c r="BK29" s="605"/>
      <c r="BL29" s="7" t="s">
        <v>406</v>
      </c>
    </row>
    <row r="30" spans="2:67" ht="3.9" customHeight="1" x14ac:dyDescent="0.45">
      <c r="B30" s="664"/>
      <c r="C30" s="665"/>
      <c r="D30" s="656"/>
      <c r="E30" s="657"/>
      <c r="F30" s="659"/>
      <c r="G30" s="657"/>
      <c r="H30" s="659"/>
      <c r="I30" s="657"/>
      <c r="J30" s="659"/>
      <c r="K30" s="657"/>
      <c r="L30" s="659"/>
      <c r="M30" s="657"/>
      <c r="N30" s="659"/>
      <c r="O30" s="657"/>
      <c r="P30" s="659"/>
      <c r="Q30" s="657"/>
      <c r="R30" s="659"/>
      <c r="S30" s="661"/>
      <c r="T30" s="3"/>
      <c r="W30" s="519"/>
      <c r="X30" s="516"/>
      <c r="Y30" s="581"/>
      <c r="AB30" s="532"/>
      <c r="AC30" s="532"/>
      <c r="AD30" s="532"/>
      <c r="AE30" s="532"/>
      <c r="AF30" s="532"/>
      <c r="AG30" s="532"/>
      <c r="AH30" s="532"/>
      <c r="AI30" s="532"/>
      <c r="AJ30" s="532"/>
      <c r="AK30" s="532"/>
      <c r="AL30" s="532"/>
      <c r="AM30" s="532"/>
      <c r="AN30" s="532"/>
      <c r="AO30" s="532"/>
      <c r="AP30" s="532"/>
      <c r="AQ30" s="532"/>
      <c r="AR30" s="606"/>
      <c r="AS30" s="138"/>
      <c r="AT30" s="534"/>
      <c r="AU30" s="509" t="s">
        <v>246</v>
      </c>
      <c r="AV30" s="510"/>
      <c r="AW30" s="510"/>
      <c r="AX30" s="510"/>
      <c r="AY30" s="510"/>
      <c r="AZ30" s="510"/>
      <c r="BA30" s="510"/>
      <c r="BB30" s="510"/>
      <c r="BC30" s="510"/>
      <c r="BD30" s="510"/>
      <c r="BE30" s="491" t="s">
        <v>238</v>
      </c>
      <c r="BF30" s="492"/>
      <c r="BG30" s="492"/>
      <c r="BH30" s="493"/>
      <c r="BI30" s="511">
        <f t="shared" ref="BI30" si="14">R25*10000</f>
        <v>0</v>
      </c>
      <c r="BJ30" s="511"/>
      <c r="BK30" s="606"/>
      <c r="BL30" s="7" t="s">
        <v>407</v>
      </c>
    </row>
    <row r="31" spans="2:67" ht="3.9" customHeight="1" x14ac:dyDescent="0.45">
      <c r="B31" s="662">
        <v>3</v>
      </c>
      <c r="C31" s="663"/>
      <c r="D31" s="654"/>
      <c r="E31" s="655"/>
      <c r="F31" s="658"/>
      <c r="G31" s="655"/>
      <c r="H31" s="658"/>
      <c r="I31" s="655"/>
      <c r="J31" s="658"/>
      <c r="K31" s="655"/>
      <c r="L31" s="658"/>
      <c r="M31" s="655"/>
      <c r="N31" s="658"/>
      <c r="O31" s="655"/>
      <c r="P31" s="658"/>
      <c r="Q31" s="655"/>
      <c r="R31" s="658"/>
      <c r="S31" s="660"/>
      <c r="T31" s="3"/>
      <c r="W31" s="517">
        <f t="shared" ref="W31" si="15">IFERROR(ROUND(D31*J31/F31,3),0)</f>
        <v>0</v>
      </c>
      <c r="X31" s="514">
        <f t="shared" ref="X31" si="16">IFERROR(ROUND(D31*L31/F31,3),0)</f>
        <v>0</v>
      </c>
      <c r="Y31" s="579">
        <f t="shared" ref="Y31" si="17">IFERROR(ROUND(D31*N31/F31,3),0)</f>
        <v>0</v>
      </c>
      <c r="AB31" s="550" t="s">
        <v>252</v>
      </c>
      <c r="AC31" s="551"/>
      <c r="AD31" s="551"/>
      <c r="AE31" s="552"/>
      <c r="AF31" s="59" t="s">
        <v>82</v>
      </c>
      <c r="AG31" s="59"/>
      <c r="AH31" s="59"/>
      <c r="AI31" s="59"/>
      <c r="AJ31" s="550" t="s">
        <v>253</v>
      </c>
      <c r="AK31" s="551"/>
      <c r="AL31" s="552"/>
      <c r="AM31" s="617" t="s">
        <v>84</v>
      </c>
      <c r="AN31" s="618"/>
      <c r="AO31" s="619"/>
      <c r="AP31" s="182" t="s">
        <v>323</v>
      </c>
      <c r="AQ31" s="181">
        <f t="shared" ref="AQ31" si="18">B31</f>
        <v>3</v>
      </c>
      <c r="AR31" s="604">
        <f t="shared" ref="AR31" si="19">MAX(AP32:AQ35)</f>
        <v>0</v>
      </c>
      <c r="AT31" s="139"/>
      <c r="AU31" s="649" t="s">
        <v>318</v>
      </c>
      <c r="AV31" s="649"/>
      <c r="AW31" s="649"/>
      <c r="AX31" s="649"/>
      <c r="AY31" s="649"/>
      <c r="AZ31" s="649"/>
      <c r="BA31" s="649"/>
      <c r="BB31" s="649"/>
      <c r="BC31" s="649"/>
      <c r="BD31" s="649"/>
      <c r="BE31" s="625" t="s">
        <v>83</v>
      </c>
      <c r="BF31" s="648"/>
      <c r="BG31" s="648"/>
      <c r="BH31" s="626"/>
      <c r="BI31" s="625" t="s">
        <v>85</v>
      </c>
      <c r="BJ31" s="626"/>
      <c r="BK31" s="604">
        <f t="shared" ref="BK31" si="20">IFERROR(ROUNDDOWN(SUM(BI32:BJ36),-3),0)</f>
        <v>0</v>
      </c>
    </row>
    <row r="32" spans="2:67" ht="3.9" customHeight="1" x14ac:dyDescent="0.45">
      <c r="B32" s="644"/>
      <c r="C32" s="645"/>
      <c r="D32" s="640"/>
      <c r="E32" s="614"/>
      <c r="F32" s="609"/>
      <c r="G32" s="614"/>
      <c r="H32" s="609"/>
      <c r="I32" s="614"/>
      <c r="J32" s="609"/>
      <c r="K32" s="614"/>
      <c r="L32" s="609"/>
      <c r="M32" s="614"/>
      <c r="N32" s="609"/>
      <c r="O32" s="614"/>
      <c r="P32" s="609"/>
      <c r="Q32" s="614"/>
      <c r="R32" s="609"/>
      <c r="S32" s="610"/>
      <c r="T32" s="3"/>
      <c r="W32" s="518"/>
      <c r="X32" s="515"/>
      <c r="Y32" s="580"/>
      <c r="AB32" s="544" t="s">
        <v>87</v>
      </c>
      <c r="AC32" s="545"/>
      <c r="AD32" s="545"/>
      <c r="AE32" s="546"/>
      <c r="AF32" s="61" t="s">
        <v>88</v>
      </c>
      <c r="AG32" s="61"/>
      <c r="AH32" s="61"/>
      <c r="AI32" s="61"/>
      <c r="AJ32" s="62" t="s">
        <v>89</v>
      </c>
      <c r="AK32" s="63"/>
      <c r="AL32" s="64"/>
      <c r="AM32" s="503" t="s">
        <v>90</v>
      </c>
      <c r="AN32" s="503"/>
      <c r="AO32" s="503"/>
      <c r="AP32" s="503">
        <f t="shared" ref="AP32" si="21">ROUNDDOWN(MIN(IF(AND($H$13="有り",D31&lt;=3.6),130000*D31,0),390000),-3)</f>
        <v>0</v>
      </c>
      <c r="AQ32" s="504"/>
      <c r="AR32" s="605"/>
      <c r="AS32" s="137"/>
      <c r="AT32" s="505" t="s">
        <v>316</v>
      </c>
      <c r="AU32" s="616" t="s">
        <v>399</v>
      </c>
      <c r="AV32" s="616"/>
      <c r="AW32" s="616"/>
      <c r="AX32" s="616"/>
      <c r="AY32" s="616"/>
      <c r="AZ32" s="616"/>
      <c r="BA32" s="616"/>
      <c r="BB32" s="616"/>
      <c r="BC32" s="616"/>
      <c r="BD32" s="616"/>
      <c r="BE32" s="491" t="s">
        <v>402</v>
      </c>
      <c r="BF32" s="492"/>
      <c r="BG32" s="492"/>
      <c r="BH32" s="493"/>
      <c r="BI32" s="511">
        <f t="shared" ref="BI32" si="22">ROUND(W31,2)*80000</f>
        <v>0</v>
      </c>
      <c r="BJ32" s="511"/>
      <c r="BK32" s="605"/>
      <c r="BL32" s="7" t="s">
        <v>404</v>
      </c>
    </row>
    <row r="33" spans="2:65" ht="3.9" customHeight="1" x14ac:dyDescent="0.45">
      <c r="B33" s="644"/>
      <c r="C33" s="645"/>
      <c r="D33" s="640"/>
      <c r="E33" s="614"/>
      <c r="F33" s="609"/>
      <c r="G33" s="614"/>
      <c r="H33" s="609"/>
      <c r="I33" s="614"/>
      <c r="J33" s="609"/>
      <c r="K33" s="614"/>
      <c r="L33" s="609"/>
      <c r="M33" s="614"/>
      <c r="N33" s="609"/>
      <c r="O33" s="614"/>
      <c r="P33" s="609"/>
      <c r="Q33" s="614"/>
      <c r="R33" s="609"/>
      <c r="S33" s="610"/>
      <c r="T33" s="3"/>
      <c r="W33" s="518"/>
      <c r="X33" s="515"/>
      <c r="Y33" s="580"/>
      <c r="AB33" s="547"/>
      <c r="AC33" s="548"/>
      <c r="AD33" s="548"/>
      <c r="AE33" s="549"/>
      <c r="AF33" s="61" t="s">
        <v>91</v>
      </c>
      <c r="AG33" s="61"/>
      <c r="AH33" s="61"/>
      <c r="AI33" s="61"/>
      <c r="AJ33" s="62" t="s">
        <v>92</v>
      </c>
      <c r="AK33" s="63"/>
      <c r="AL33" s="64"/>
      <c r="AM33" s="503" t="s">
        <v>93</v>
      </c>
      <c r="AN33" s="503"/>
      <c r="AO33" s="503"/>
      <c r="AP33" s="503">
        <f t="shared" ref="AP33" si="23">ROUNDDOWN(MIN(IF(AND(OR($H$13="無し",$H$13=""),D31&lt;=3.6),120000*D31,0),360000),-3)</f>
        <v>0</v>
      </c>
      <c r="AQ33" s="504"/>
      <c r="AR33" s="605"/>
      <c r="AS33" s="137"/>
      <c r="AT33" s="506"/>
      <c r="AU33" s="620" t="s">
        <v>400</v>
      </c>
      <c r="AV33" s="620"/>
      <c r="AW33" s="620"/>
      <c r="AX33" s="620"/>
      <c r="AY33" s="620"/>
      <c r="AZ33" s="620"/>
      <c r="BA33" s="620"/>
      <c r="BB33" s="620"/>
      <c r="BC33" s="620"/>
      <c r="BD33" s="620"/>
      <c r="BE33" s="491" t="s">
        <v>100</v>
      </c>
      <c r="BF33" s="492"/>
      <c r="BG33" s="492"/>
      <c r="BH33" s="493"/>
      <c r="BI33" s="511">
        <f t="shared" ref="BI33" si="24">ROUND(X31,2)*50000</f>
        <v>0</v>
      </c>
      <c r="BJ33" s="511"/>
      <c r="BK33" s="605"/>
      <c r="BL33" s="7" t="s">
        <v>405</v>
      </c>
    </row>
    <row r="34" spans="2:65" ht="3.9" customHeight="1" x14ac:dyDescent="0.45">
      <c r="B34" s="644"/>
      <c r="C34" s="645"/>
      <c r="D34" s="640"/>
      <c r="E34" s="614"/>
      <c r="F34" s="609"/>
      <c r="G34" s="614"/>
      <c r="H34" s="609"/>
      <c r="I34" s="614"/>
      <c r="J34" s="609"/>
      <c r="K34" s="614"/>
      <c r="L34" s="609"/>
      <c r="M34" s="614"/>
      <c r="N34" s="609"/>
      <c r="O34" s="614"/>
      <c r="P34" s="609"/>
      <c r="Q34" s="614"/>
      <c r="R34" s="609"/>
      <c r="S34" s="610"/>
      <c r="T34" s="3"/>
      <c r="W34" s="518"/>
      <c r="X34" s="515"/>
      <c r="Y34" s="580"/>
      <c r="AB34" s="544" t="s">
        <v>94</v>
      </c>
      <c r="AC34" s="545"/>
      <c r="AD34" s="545"/>
      <c r="AE34" s="546"/>
      <c r="AF34" s="61" t="s">
        <v>88</v>
      </c>
      <c r="AG34" s="61"/>
      <c r="AH34" s="61"/>
      <c r="AI34" s="61"/>
      <c r="AJ34" s="62" t="s">
        <v>95</v>
      </c>
      <c r="AK34" s="63"/>
      <c r="AL34" s="64"/>
      <c r="AM34" s="503" t="s">
        <v>96</v>
      </c>
      <c r="AN34" s="503"/>
      <c r="AO34" s="503"/>
      <c r="AP34" s="503">
        <f t="shared" ref="AP34" si="25">ROUNDDOWN(IF(AND($H$13="有り",D31&gt;3.6),110000*D31,0),-3)</f>
        <v>0</v>
      </c>
      <c r="AQ34" s="504"/>
      <c r="AR34" s="605"/>
      <c r="AS34" s="138"/>
      <c r="AT34" s="507"/>
      <c r="AU34" s="535" t="s">
        <v>401</v>
      </c>
      <c r="AV34" s="535"/>
      <c r="AW34" s="535"/>
      <c r="AX34" s="535"/>
      <c r="AY34" s="535"/>
      <c r="AZ34" s="535"/>
      <c r="BA34" s="535"/>
      <c r="BB34" s="535"/>
      <c r="BC34" s="535"/>
      <c r="BD34" s="535"/>
      <c r="BE34" s="491" t="s">
        <v>101</v>
      </c>
      <c r="BF34" s="492"/>
      <c r="BG34" s="492"/>
      <c r="BH34" s="493"/>
      <c r="BI34" s="511">
        <f t="shared" ref="BI34" si="26">ROUND(Y31,2)*20000</f>
        <v>0</v>
      </c>
      <c r="BJ34" s="511"/>
      <c r="BK34" s="605"/>
      <c r="BL34" s="7" t="s">
        <v>406</v>
      </c>
      <c r="BM34" s="136"/>
    </row>
    <row r="35" spans="2:65" ht="3.9" customHeight="1" x14ac:dyDescent="0.45">
      <c r="B35" s="644"/>
      <c r="C35" s="645"/>
      <c r="D35" s="640"/>
      <c r="E35" s="614"/>
      <c r="F35" s="609"/>
      <c r="G35" s="614"/>
      <c r="H35" s="609"/>
      <c r="I35" s="614"/>
      <c r="J35" s="609"/>
      <c r="K35" s="614"/>
      <c r="L35" s="609"/>
      <c r="M35" s="614"/>
      <c r="N35" s="609"/>
      <c r="O35" s="614"/>
      <c r="P35" s="609"/>
      <c r="Q35" s="614"/>
      <c r="R35" s="609"/>
      <c r="S35" s="610"/>
      <c r="T35" s="3"/>
      <c r="W35" s="518"/>
      <c r="X35" s="515"/>
      <c r="Y35" s="580"/>
      <c r="AB35" s="547"/>
      <c r="AC35" s="548"/>
      <c r="AD35" s="548"/>
      <c r="AE35" s="549"/>
      <c r="AF35" s="61" t="s">
        <v>91</v>
      </c>
      <c r="AG35" s="61"/>
      <c r="AH35" s="61"/>
      <c r="AI35" s="61"/>
      <c r="AJ35" s="62" t="s">
        <v>98</v>
      </c>
      <c r="AK35" s="63"/>
      <c r="AL35" s="64"/>
      <c r="AM35" s="503" t="s">
        <v>99</v>
      </c>
      <c r="AN35" s="503"/>
      <c r="AO35" s="503"/>
      <c r="AP35" s="503">
        <f t="shared" ref="AP35" si="27">ROUNDDOWN(IF(AND(OR($H$13="無し",$H$13=""),D31&gt;3.6),100000*D31,0),-3)</f>
        <v>0</v>
      </c>
      <c r="AQ35" s="504"/>
      <c r="AR35" s="605"/>
      <c r="AS35" s="138"/>
      <c r="AT35" s="533" t="s">
        <v>317</v>
      </c>
      <c r="AU35" s="509" t="s">
        <v>245</v>
      </c>
      <c r="AV35" s="510"/>
      <c r="AW35" s="510"/>
      <c r="AX35" s="510"/>
      <c r="AY35" s="510"/>
      <c r="AZ35" s="510"/>
      <c r="BA35" s="510"/>
      <c r="BB35" s="510"/>
      <c r="BC35" s="510"/>
      <c r="BD35" s="510"/>
      <c r="BE35" s="491" t="s">
        <v>101</v>
      </c>
      <c r="BF35" s="492"/>
      <c r="BG35" s="492"/>
      <c r="BH35" s="493"/>
      <c r="BI35" s="511">
        <f t="shared" ref="BI35" si="28">P31*20000</f>
        <v>0</v>
      </c>
      <c r="BJ35" s="511"/>
      <c r="BK35" s="605"/>
      <c r="BL35" s="7" t="s">
        <v>406</v>
      </c>
    </row>
    <row r="36" spans="2:65" ht="3.9" customHeight="1" x14ac:dyDescent="0.45">
      <c r="B36" s="644"/>
      <c r="C36" s="645"/>
      <c r="D36" s="640"/>
      <c r="E36" s="614"/>
      <c r="F36" s="609"/>
      <c r="G36" s="614"/>
      <c r="H36" s="609"/>
      <c r="I36" s="614"/>
      <c r="J36" s="609"/>
      <c r="K36" s="614"/>
      <c r="L36" s="609"/>
      <c r="M36" s="614"/>
      <c r="N36" s="609"/>
      <c r="O36" s="614"/>
      <c r="P36" s="609"/>
      <c r="Q36" s="614"/>
      <c r="R36" s="609"/>
      <c r="S36" s="610"/>
      <c r="T36" s="3"/>
      <c r="W36" s="519"/>
      <c r="X36" s="516"/>
      <c r="Y36" s="581"/>
      <c r="AB36" s="532"/>
      <c r="AC36" s="532"/>
      <c r="AD36" s="532"/>
      <c r="AE36" s="532"/>
      <c r="AF36" s="532"/>
      <c r="AG36" s="532"/>
      <c r="AH36" s="532"/>
      <c r="AI36" s="532"/>
      <c r="AJ36" s="532"/>
      <c r="AK36" s="532"/>
      <c r="AL36" s="532"/>
      <c r="AM36" s="532"/>
      <c r="AN36" s="532"/>
      <c r="AO36" s="532"/>
      <c r="AP36" s="532"/>
      <c r="AQ36" s="532"/>
      <c r="AR36" s="606"/>
      <c r="AS36" s="138"/>
      <c r="AT36" s="534"/>
      <c r="AU36" s="509" t="s">
        <v>246</v>
      </c>
      <c r="AV36" s="510"/>
      <c r="AW36" s="510"/>
      <c r="AX36" s="510"/>
      <c r="AY36" s="510"/>
      <c r="AZ36" s="510"/>
      <c r="BA36" s="510"/>
      <c r="BB36" s="510"/>
      <c r="BC36" s="510"/>
      <c r="BD36" s="510"/>
      <c r="BE36" s="491" t="s">
        <v>238</v>
      </c>
      <c r="BF36" s="492"/>
      <c r="BG36" s="492"/>
      <c r="BH36" s="493"/>
      <c r="BI36" s="511">
        <f t="shared" ref="BI36" si="29">R31*10000</f>
        <v>0</v>
      </c>
      <c r="BJ36" s="511"/>
      <c r="BK36" s="606"/>
      <c r="BL36" s="7" t="s">
        <v>407</v>
      </c>
    </row>
    <row r="37" spans="2:65" ht="3.9" customHeight="1" x14ac:dyDescent="0.45">
      <c r="B37" s="662">
        <v>4</v>
      </c>
      <c r="C37" s="663"/>
      <c r="D37" s="654"/>
      <c r="E37" s="655"/>
      <c r="F37" s="658"/>
      <c r="G37" s="655"/>
      <c r="H37" s="658"/>
      <c r="I37" s="655"/>
      <c r="J37" s="658"/>
      <c r="K37" s="655"/>
      <c r="L37" s="658"/>
      <c r="M37" s="655"/>
      <c r="N37" s="658"/>
      <c r="O37" s="655"/>
      <c r="P37" s="658"/>
      <c r="Q37" s="655"/>
      <c r="R37" s="658"/>
      <c r="S37" s="660"/>
      <c r="T37" s="3"/>
      <c r="W37" s="517">
        <f t="shared" ref="W37" si="30">IFERROR(ROUND(D37*J37/F37,3),0)</f>
        <v>0</v>
      </c>
      <c r="X37" s="514">
        <f t="shared" ref="X37" si="31">IFERROR(ROUND(D37*L37/F37,3),0)</f>
        <v>0</v>
      </c>
      <c r="Y37" s="579">
        <f t="shared" ref="Y37" si="32">IFERROR(ROUND(D37*N37/F37,3),0)</f>
        <v>0</v>
      </c>
      <c r="AB37" s="550" t="s">
        <v>252</v>
      </c>
      <c r="AC37" s="551"/>
      <c r="AD37" s="551"/>
      <c r="AE37" s="552"/>
      <c r="AF37" s="59" t="s">
        <v>82</v>
      </c>
      <c r="AG37" s="59"/>
      <c r="AH37" s="59"/>
      <c r="AI37" s="59"/>
      <c r="AJ37" s="550" t="s">
        <v>253</v>
      </c>
      <c r="AK37" s="551"/>
      <c r="AL37" s="552"/>
      <c r="AM37" s="617" t="s">
        <v>84</v>
      </c>
      <c r="AN37" s="618"/>
      <c r="AO37" s="619"/>
      <c r="AP37" s="182" t="s">
        <v>323</v>
      </c>
      <c r="AQ37" s="181">
        <f t="shared" ref="AQ37" si="33">B37</f>
        <v>4</v>
      </c>
      <c r="AR37" s="604">
        <f t="shared" ref="AR37" si="34">MAX(AP38:AQ41)</f>
        <v>0</v>
      </c>
      <c r="AT37" s="139"/>
      <c r="AU37" s="649" t="s">
        <v>318</v>
      </c>
      <c r="AV37" s="649"/>
      <c r="AW37" s="649"/>
      <c r="AX37" s="649"/>
      <c r="AY37" s="649"/>
      <c r="AZ37" s="649"/>
      <c r="BA37" s="649"/>
      <c r="BB37" s="649"/>
      <c r="BC37" s="649"/>
      <c r="BD37" s="649"/>
      <c r="BE37" s="625" t="s">
        <v>83</v>
      </c>
      <c r="BF37" s="648"/>
      <c r="BG37" s="648"/>
      <c r="BH37" s="626"/>
      <c r="BI37" s="625" t="s">
        <v>85</v>
      </c>
      <c r="BJ37" s="626"/>
      <c r="BK37" s="604">
        <f t="shared" ref="BK37" si="35">IFERROR(ROUNDDOWN(SUM(BI38:BJ42),-3),0)</f>
        <v>0</v>
      </c>
    </row>
    <row r="38" spans="2:65" ht="3.9" customHeight="1" x14ac:dyDescent="0.45">
      <c r="B38" s="644"/>
      <c r="C38" s="645"/>
      <c r="D38" s="640"/>
      <c r="E38" s="614"/>
      <c r="F38" s="609"/>
      <c r="G38" s="614"/>
      <c r="H38" s="609"/>
      <c r="I38" s="614"/>
      <c r="J38" s="609"/>
      <c r="K38" s="614"/>
      <c r="L38" s="609"/>
      <c r="M38" s="614"/>
      <c r="N38" s="609"/>
      <c r="O38" s="614"/>
      <c r="P38" s="609"/>
      <c r="Q38" s="614"/>
      <c r="R38" s="609"/>
      <c r="S38" s="610"/>
      <c r="T38" s="3"/>
      <c r="W38" s="518"/>
      <c r="X38" s="515"/>
      <c r="Y38" s="580"/>
      <c r="AB38" s="544" t="s">
        <v>87</v>
      </c>
      <c r="AC38" s="545"/>
      <c r="AD38" s="545"/>
      <c r="AE38" s="546"/>
      <c r="AF38" s="61" t="s">
        <v>88</v>
      </c>
      <c r="AG38" s="61"/>
      <c r="AH38" s="61"/>
      <c r="AI38" s="61"/>
      <c r="AJ38" s="62" t="s">
        <v>89</v>
      </c>
      <c r="AK38" s="63"/>
      <c r="AL38" s="64"/>
      <c r="AM38" s="503" t="s">
        <v>90</v>
      </c>
      <c r="AN38" s="503"/>
      <c r="AO38" s="503"/>
      <c r="AP38" s="503">
        <f t="shared" ref="AP38" si="36">ROUNDDOWN(MIN(IF(AND($H$13="有り",D37&lt;=3.6),130000*D37,0),390000),-3)</f>
        <v>0</v>
      </c>
      <c r="AQ38" s="504"/>
      <c r="AR38" s="605"/>
      <c r="AS38" s="137"/>
      <c r="AT38" s="505" t="s">
        <v>316</v>
      </c>
      <c r="AU38" s="616" t="s">
        <v>399</v>
      </c>
      <c r="AV38" s="616"/>
      <c r="AW38" s="616"/>
      <c r="AX38" s="616"/>
      <c r="AY38" s="616"/>
      <c r="AZ38" s="616"/>
      <c r="BA38" s="616"/>
      <c r="BB38" s="616"/>
      <c r="BC38" s="616"/>
      <c r="BD38" s="616"/>
      <c r="BE38" s="491" t="s">
        <v>402</v>
      </c>
      <c r="BF38" s="492"/>
      <c r="BG38" s="492"/>
      <c r="BH38" s="493"/>
      <c r="BI38" s="511">
        <f t="shared" ref="BI38" si="37">ROUND(W37,2)*80000</f>
        <v>0</v>
      </c>
      <c r="BJ38" s="511"/>
      <c r="BK38" s="605"/>
      <c r="BL38" s="7" t="s">
        <v>404</v>
      </c>
    </row>
    <row r="39" spans="2:65" ht="3.9" customHeight="1" x14ac:dyDescent="0.45">
      <c r="B39" s="644"/>
      <c r="C39" s="645"/>
      <c r="D39" s="640"/>
      <c r="E39" s="614"/>
      <c r="F39" s="609"/>
      <c r="G39" s="614"/>
      <c r="H39" s="609"/>
      <c r="I39" s="614"/>
      <c r="J39" s="609"/>
      <c r="K39" s="614"/>
      <c r="L39" s="609"/>
      <c r="M39" s="614"/>
      <c r="N39" s="609"/>
      <c r="O39" s="614"/>
      <c r="P39" s="609"/>
      <c r="Q39" s="614"/>
      <c r="R39" s="609"/>
      <c r="S39" s="610"/>
      <c r="T39" s="3"/>
      <c r="W39" s="518"/>
      <c r="X39" s="515"/>
      <c r="Y39" s="580"/>
      <c r="AB39" s="547"/>
      <c r="AC39" s="548"/>
      <c r="AD39" s="548"/>
      <c r="AE39" s="549"/>
      <c r="AF39" s="61" t="s">
        <v>91</v>
      </c>
      <c r="AG39" s="61"/>
      <c r="AH39" s="61"/>
      <c r="AI39" s="61"/>
      <c r="AJ39" s="62" t="s">
        <v>92</v>
      </c>
      <c r="AK39" s="63"/>
      <c r="AL39" s="64"/>
      <c r="AM39" s="503" t="s">
        <v>93</v>
      </c>
      <c r="AN39" s="503"/>
      <c r="AO39" s="503"/>
      <c r="AP39" s="503">
        <f t="shared" ref="AP39" si="38">ROUNDDOWN(MIN(IF(AND(OR($H$13="無し",$H$13=""),D37&lt;=3.6),120000*D37,0),360000),-3)</f>
        <v>0</v>
      </c>
      <c r="AQ39" s="504"/>
      <c r="AR39" s="605"/>
      <c r="AS39" s="137"/>
      <c r="AT39" s="506"/>
      <c r="AU39" s="620" t="s">
        <v>400</v>
      </c>
      <c r="AV39" s="620"/>
      <c r="AW39" s="620"/>
      <c r="AX39" s="620"/>
      <c r="AY39" s="620"/>
      <c r="AZ39" s="620"/>
      <c r="BA39" s="620"/>
      <c r="BB39" s="620"/>
      <c r="BC39" s="620"/>
      <c r="BD39" s="620"/>
      <c r="BE39" s="491" t="s">
        <v>100</v>
      </c>
      <c r="BF39" s="492"/>
      <c r="BG39" s="492"/>
      <c r="BH39" s="493"/>
      <c r="BI39" s="511">
        <f t="shared" ref="BI39" si="39">ROUND(X37,2)*50000</f>
        <v>0</v>
      </c>
      <c r="BJ39" s="511"/>
      <c r="BK39" s="605"/>
      <c r="BL39" s="7" t="s">
        <v>405</v>
      </c>
    </row>
    <row r="40" spans="2:65" ht="3.9" customHeight="1" x14ac:dyDescent="0.45">
      <c r="B40" s="644"/>
      <c r="C40" s="645"/>
      <c r="D40" s="640"/>
      <c r="E40" s="614"/>
      <c r="F40" s="609"/>
      <c r="G40" s="614"/>
      <c r="H40" s="609"/>
      <c r="I40" s="614"/>
      <c r="J40" s="609"/>
      <c r="K40" s="614"/>
      <c r="L40" s="609"/>
      <c r="M40" s="614"/>
      <c r="N40" s="609"/>
      <c r="O40" s="614"/>
      <c r="P40" s="609"/>
      <c r="Q40" s="614"/>
      <c r="R40" s="609"/>
      <c r="S40" s="610"/>
      <c r="T40" s="3"/>
      <c r="W40" s="518"/>
      <c r="X40" s="515"/>
      <c r="Y40" s="580"/>
      <c r="AB40" s="544" t="s">
        <v>94</v>
      </c>
      <c r="AC40" s="545"/>
      <c r="AD40" s="545"/>
      <c r="AE40" s="546"/>
      <c r="AF40" s="61" t="s">
        <v>88</v>
      </c>
      <c r="AG40" s="61"/>
      <c r="AH40" s="61"/>
      <c r="AI40" s="61"/>
      <c r="AJ40" s="62" t="s">
        <v>95</v>
      </c>
      <c r="AK40" s="63"/>
      <c r="AL40" s="64"/>
      <c r="AM40" s="503" t="s">
        <v>96</v>
      </c>
      <c r="AN40" s="503"/>
      <c r="AO40" s="503"/>
      <c r="AP40" s="503">
        <f t="shared" ref="AP40" si="40">ROUNDDOWN(IF(AND($H$13="有り",D37&gt;3.6),110000*D37,0),-3)</f>
        <v>0</v>
      </c>
      <c r="AQ40" s="504"/>
      <c r="AR40" s="605"/>
      <c r="AS40" s="138"/>
      <c r="AT40" s="507"/>
      <c r="AU40" s="535" t="s">
        <v>401</v>
      </c>
      <c r="AV40" s="535"/>
      <c r="AW40" s="535"/>
      <c r="AX40" s="535"/>
      <c r="AY40" s="535"/>
      <c r="AZ40" s="535"/>
      <c r="BA40" s="535"/>
      <c r="BB40" s="535"/>
      <c r="BC40" s="535"/>
      <c r="BD40" s="535"/>
      <c r="BE40" s="491" t="s">
        <v>101</v>
      </c>
      <c r="BF40" s="492"/>
      <c r="BG40" s="492"/>
      <c r="BH40" s="493"/>
      <c r="BI40" s="511">
        <f t="shared" ref="BI40" si="41">ROUND(Y37,2)*20000</f>
        <v>0</v>
      </c>
      <c r="BJ40" s="511"/>
      <c r="BK40" s="605"/>
      <c r="BL40" s="7" t="s">
        <v>406</v>
      </c>
      <c r="BM40" s="136"/>
    </row>
    <row r="41" spans="2:65" ht="3.9" customHeight="1" x14ac:dyDescent="0.45">
      <c r="B41" s="644"/>
      <c r="C41" s="645"/>
      <c r="D41" s="640"/>
      <c r="E41" s="614"/>
      <c r="F41" s="609"/>
      <c r="G41" s="614"/>
      <c r="H41" s="609"/>
      <c r="I41" s="614"/>
      <c r="J41" s="609"/>
      <c r="K41" s="614"/>
      <c r="L41" s="609"/>
      <c r="M41" s="614"/>
      <c r="N41" s="609"/>
      <c r="O41" s="614"/>
      <c r="P41" s="609"/>
      <c r="Q41" s="614"/>
      <c r="R41" s="609"/>
      <c r="S41" s="610"/>
      <c r="T41" s="3"/>
      <c r="W41" s="518"/>
      <c r="X41" s="515"/>
      <c r="Y41" s="580"/>
      <c r="AB41" s="547"/>
      <c r="AC41" s="548"/>
      <c r="AD41" s="548"/>
      <c r="AE41" s="549"/>
      <c r="AF41" s="61" t="s">
        <v>91</v>
      </c>
      <c r="AG41" s="61"/>
      <c r="AH41" s="61"/>
      <c r="AI41" s="61"/>
      <c r="AJ41" s="62" t="s">
        <v>98</v>
      </c>
      <c r="AK41" s="63"/>
      <c r="AL41" s="64"/>
      <c r="AM41" s="503" t="s">
        <v>99</v>
      </c>
      <c r="AN41" s="503"/>
      <c r="AO41" s="503"/>
      <c r="AP41" s="503">
        <f t="shared" ref="AP41" si="42">ROUNDDOWN(IF(AND(OR($H$13="無し",$H$13=""),D37&gt;3.6),100000*D37,0),-3)</f>
        <v>0</v>
      </c>
      <c r="AQ41" s="504"/>
      <c r="AR41" s="605"/>
      <c r="AS41" s="138"/>
      <c r="AT41" s="533" t="s">
        <v>317</v>
      </c>
      <c r="AU41" s="509" t="s">
        <v>245</v>
      </c>
      <c r="AV41" s="510"/>
      <c r="AW41" s="510"/>
      <c r="AX41" s="510"/>
      <c r="AY41" s="510"/>
      <c r="AZ41" s="510"/>
      <c r="BA41" s="510"/>
      <c r="BB41" s="510"/>
      <c r="BC41" s="510"/>
      <c r="BD41" s="510"/>
      <c r="BE41" s="491" t="s">
        <v>101</v>
      </c>
      <c r="BF41" s="492"/>
      <c r="BG41" s="492"/>
      <c r="BH41" s="493"/>
      <c r="BI41" s="511">
        <f t="shared" ref="BI41" si="43">P37*20000</f>
        <v>0</v>
      </c>
      <c r="BJ41" s="511"/>
      <c r="BK41" s="605"/>
      <c r="BL41" s="7" t="s">
        <v>406</v>
      </c>
    </row>
    <row r="42" spans="2:65" ht="3.9" customHeight="1" x14ac:dyDescent="0.45">
      <c r="B42" s="664"/>
      <c r="C42" s="665"/>
      <c r="D42" s="656"/>
      <c r="E42" s="657"/>
      <c r="F42" s="659"/>
      <c r="G42" s="657"/>
      <c r="H42" s="659"/>
      <c r="I42" s="657"/>
      <c r="J42" s="659"/>
      <c r="K42" s="657"/>
      <c r="L42" s="659"/>
      <c r="M42" s="657"/>
      <c r="N42" s="659"/>
      <c r="O42" s="657"/>
      <c r="P42" s="659"/>
      <c r="Q42" s="657"/>
      <c r="R42" s="659"/>
      <c r="S42" s="661"/>
      <c r="T42" s="3"/>
      <c r="W42" s="519"/>
      <c r="X42" s="516"/>
      <c r="Y42" s="581"/>
      <c r="AB42" s="532"/>
      <c r="AC42" s="532"/>
      <c r="AD42" s="532"/>
      <c r="AE42" s="532"/>
      <c r="AF42" s="532"/>
      <c r="AG42" s="532"/>
      <c r="AH42" s="532"/>
      <c r="AI42" s="532"/>
      <c r="AJ42" s="532"/>
      <c r="AK42" s="532"/>
      <c r="AL42" s="532"/>
      <c r="AM42" s="532"/>
      <c r="AN42" s="532"/>
      <c r="AO42" s="532"/>
      <c r="AP42" s="532"/>
      <c r="AQ42" s="532"/>
      <c r="AR42" s="606"/>
      <c r="AS42" s="138"/>
      <c r="AT42" s="534"/>
      <c r="AU42" s="509" t="s">
        <v>246</v>
      </c>
      <c r="AV42" s="510"/>
      <c r="AW42" s="510"/>
      <c r="AX42" s="510"/>
      <c r="AY42" s="510"/>
      <c r="AZ42" s="510"/>
      <c r="BA42" s="510"/>
      <c r="BB42" s="510"/>
      <c r="BC42" s="510"/>
      <c r="BD42" s="510"/>
      <c r="BE42" s="491" t="s">
        <v>238</v>
      </c>
      <c r="BF42" s="492"/>
      <c r="BG42" s="492"/>
      <c r="BH42" s="493"/>
      <c r="BI42" s="511">
        <f t="shared" ref="BI42" si="44">R37*10000</f>
        <v>0</v>
      </c>
      <c r="BJ42" s="511"/>
      <c r="BK42" s="606"/>
      <c r="BL42" s="7" t="s">
        <v>407</v>
      </c>
    </row>
    <row r="43" spans="2:65" ht="3.9" customHeight="1" x14ac:dyDescent="0.45">
      <c r="B43" s="644">
        <v>5</v>
      </c>
      <c r="C43" s="645"/>
      <c r="D43" s="640"/>
      <c r="E43" s="614"/>
      <c r="F43" s="609"/>
      <c r="G43" s="614"/>
      <c r="H43" s="609"/>
      <c r="I43" s="614"/>
      <c r="J43" s="609"/>
      <c r="K43" s="614"/>
      <c r="L43" s="609"/>
      <c r="M43" s="614"/>
      <c r="N43" s="609"/>
      <c r="O43" s="614"/>
      <c r="P43" s="609"/>
      <c r="Q43" s="614"/>
      <c r="R43" s="609"/>
      <c r="S43" s="610"/>
      <c r="T43" s="3"/>
      <c r="W43" s="517">
        <f t="shared" ref="W43" si="45">IFERROR(ROUND(D43*J43/F43,3),0)</f>
        <v>0</v>
      </c>
      <c r="X43" s="514">
        <f t="shared" ref="X43" si="46">IFERROR(ROUND(D43*L43/F43,3),0)</f>
        <v>0</v>
      </c>
      <c r="Y43" s="579">
        <f t="shared" ref="Y43" si="47">IFERROR(ROUND(D43*N43/F43,3),0)</f>
        <v>0</v>
      </c>
      <c r="AB43" s="550" t="s">
        <v>252</v>
      </c>
      <c r="AC43" s="551"/>
      <c r="AD43" s="551"/>
      <c r="AE43" s="552"/>
      <c r="AF43" s="59" t="s">
        <v>82</v>
      </c>
      <c r="AG43" s="59"/>
      <c r="AH43" s="59"/>
      <c r="AI43" s="59"/>
      <c r="AJ43" s="550" t="s">
        <v>253</v>
      </c>
      <c r="AK43" s="551"/>
      <c r="AL43" s="552"/>
      <c r="AM43" s="617" t="s">
        <v>84</v>
      </c>
      <c r="AN43" s="618"/>
      <c r="AO43" s="619"/>
      <c r="AP43" s="182" t="s">
        <v>323</v>
      </c>
      <c r="AQ43" s="181">
        <f t="shared" ref="AQ43" si="48">B43</f>
        <v>5</v>
      </c>
      <c r="AR43" s="604">
        <f t="shared" ref="AR43" si="49">MAX(AP44:AQ47)</f>
        <v>0</v>
      </c>
      <c r="AT43" s="139"/>
      <c r="AU43" s="649" t="s">
        <v>318</v>
      </c>
      <c r="AV43" s="649"/>
      <c r="AW43" s="649"/>
      <c r="AX43" s="649"/>
      <c r="AY43" s="649"/>
      <c r="AZ43" s="649"/>
      <c r="BA43" s="649"/>
      <c r="BB43" s="649"/>
      <c r="BC43" s="649"/>
      <c r="BD43" s="649"/>
      <c r="BE43" s="625" t="s">
        <v>83</v>
      </c>
      <c r="BF43" s="648"/>
      <c r="BG43" s="648"/>
      <c r="BH43" s="626"/>
      <c r="BI43" s="625" t="s">
        <v>85</v>
      </c>
      <c r="BJ43" s="626"/>
      <c r="BK43" s="604">
        <f t="shared" ref="BK43" si="50">IFERROR(ROUNDDOWN(SUM(BI44:BJ48),-3),0)</f>
        <v>0</v>
      </c>
    </row>
    <row r="44" spans="2:65" ht="3.9" customHeight="1" x14ac:dyDescent="0.45">
      <c r="B44" s="644"/>
      <c r="C44" s="645"/>
      <c r="D44" s="640"/>
      <c r="E44" s="614"/>
      <c r="F44" s="609"/>
      <c r="G44" s="614"/>
      <c r="H44" s="609"/>
      <c r="I44" s="614"/>
      <c r="J44" s="609"/>
      <c r="K44" s="614"/>
      <c r="L44" s="609"/>
      <c r="M44" s="614"/>
      <c r="N44" s="609"/>
      <c r="O44" s="614"/>
      <c r="P44" s="609"/>
      <c r="Q44" s="614"/>
      <c r="R44" s="609"/>
      <c r="S44" s="610"/>
      <c r="T44" s="3"/>
      <c r="W44" s="518"/>
      <c r="X44" s="515"/>
      <c r="Y44" s="580"/>
      <c r="AB44" s="544" t="s">
        <v>87</v>
      </c>
      <c r="AC44" s="545"/>
      <c r="AD44" s="545"/>
      <c r="AE44" s="546"/>
      <c r="AF44" s="61" t="s">
        <v>88</v>
      </c>
      <c r="AG44" s="61"/>
      <c r="AH44" s="61"/>
      <c r="AI44" s="61"/>
      <c r="AJ44" s="62" t="s">
        <v>89</v>
      </c>
      <c r="AK44" s="63"/>
      <c r="AL44" s="64"/>
      <c r="AM44" s="503" t="s">
        <v>90</v>
      </c>
      <c r="AN44" s="503"/>
      <c r="AO44" s="503"/>
      <c r="AP44" s="503">
        <f t="shared" ref="AP44" si="51">ROUNDDOWN(MIN(IF(AND($H$13="有り",D43&lt;=3.6),130000*D43,0),390000),-3)</f>
        <v>0</v>
      </c>
      <c r="AQ44" s="504"/>
      <c r="AR44" s="605"/>
      <c r="AS44" s="137"/>
      <c r="AT44" s="505" t="s">
        <v>316</v>
      </c>
      <c r="AU44" s="616" t="s">
        <v>399</v>
      </c>
      <c r="AV44" s="616"/>
      <c r="AW44" s="616"/>
      <c r="AX44" s="616"/>
      <c r="AY44" s="616"/>
      <c r="AZ44" s="616"/>
      <c r="BA44" s="616"/>
      <c r="BB44" s="616"/>
      <c r="BC44" s="616"/>
      <c r="BD44" s="616"/>
      <c r="BE44" s="491" t="s">
        <v>402</v>
      </c>
      <c r="BF44" s="492"/>
      <c r="BG44" s="492"/>
      <c r="BH44" s="493"/>
      <c r="BI44" s="511">
        <f t="shared" ref="BI44" si="52">ROUND(W43,2)*80000</f>
        <v>0</v>
      </c>
      <c r="BJ44" s="511"/>
      <c r="BK44" s="605"/>
      <c r="BL44" s="7" t="s">
        <v>404</v>
      </c>
    </row>
    <row r="45" spans="2:65" ht="3.9" customHeight="1" x14ac:dyDescent="0.45">
      <c r="B45" s="644"/>
      <c r="C45" s="645"/>
      <c r="D45" s="640"/>
      <c r="E45" s="614"/>
      <c r="F45" s="609"/>
      <c r="G45" s="614"/>
      <c r="H45" s="609"/>
      <c r="I45" s="614"/>
      <c r="J45" s="609"/>
      <c r="K45" s="614"/>
      <c r="L45" s="609"/>
      <c r="M45" s="614"/>
      <c r="N45" s="609"/>
      <c r="O45" s="614"/>
      <c r="P45" s="609"/>
      <c r="Q45" s="614"/>
      <c r="R45" s="609"/>
      <c r="S45" s="610"/>
      <c r="T45" s="3"/>
      <c r="W45" s="518"/>
      <c r="X45" s="515"/>
      <c r="Y45" s="580"/>
      <c r="AB45" s="547"/>
      <c r="AC45" s="548"/>
      <c r="AD45" s="548"/>
      <c r="AE45" s="549"/>
      <c r="AF45" s="61" t="s">
        <v>91</v>
      </c>
      <c r="AG45" s="61"/>
      <c r="AH45" s="61"/>
      <c r="AI45" s="61"/>
      <c r="AJ45" s="62" t="s">
        <v>92</v>
      </c>
      <c r="AK45" s="63"/>
      <c r="AL45" s="64"/>
      <c r="AM45" s="503" t="s">
        <v>93</v>
      </c>
      <c r="AN45" s="503"/>
      <c r="AO45" s="503"/>
      <c r="AP45" s="503">
        <f t="shared" ref="AP45" si="53">ROUNDDOWN(MIN(IF(AND(OR($H$13="無し",$H$13=""),D43&lt;=3.6),120000*D43,0),360000),-3)</f>
        <v>0</v>
      </c>
      <c r="AQ45" s="504"/>
      <c r="AR45" s="605"/>
      <c r="AS45" s="137"/>
      <c r="AT45" s="506"/>
      <c r="AU45" s="620" t="s">
        <v>400</v>
      </c>
      <c r="AV45" s="620"/>
      <c r="AW45" s="620"/>
      <c r="AX45" s="620"/>
      <c r="AY45" s="620"/>
      <c r="AZ45" s="620"/>
      <c r="BA45" s="620"/>
      <c r="BB45" s="620"/>
      <c r="BC45" s="620"/>
      <c r="BD45" s="620"/>
      <c r="BE45" s="491" t="s">
        <v>100</v>
      </c>
      <c r="BF45" s="492"/>
      <c r="BG45" s="492"/>
      <c r="BH45" s="493"/>
      <c r="BI45" s="511">
        <f t="shared" ref="BI45" si="54">ROUND(X43,2)*50000</f>
        <v>0</v>
      </c>
      <c r="BJ45" s="511"/>
      <c r="BK45" s="605"/>
      <c r="BL45" s="7" t="s">
        <v>405</v>
      </c>
    </row>
    <row r="46" spans="2:65" ht="3.9" customHeight="1" x14ac:dyDescent="0.45">
      <c r="B46" s="644"/>
      <c r="C46" s="645"/>
      <c r="D46" s="640"/>
      <c r="E46" s="614"/>
      <c r="F46" s="609"/>
      <c r="G46" s="614"/>
      <c r="H46" s="609"/>
      <c r="I46" s="614"/>
      <c r="J46" s="609"/>
      <c r="K46" s="614"/>
      <c r="L46" s="609"/>
      <c r="M46" s="614"/>
      <c r="N46" s="609"/>
      <c r="O46" s="614"/>
      <c r="P46" s="609"/>
      <c r="Q46" s="614"/>
      <c r="R46" s="609"/>
      <c r="S46" s="610"/>
      <c r="T46" s="3"/>
      <c r="W46" s="518"/>
      <c r="X46" s="515"/>
      <c r="Y46" s="580"/>
      <c r="AB46" s="544" t="s">
        <v>94</v>
      </c>
      <c r="AC46" s="545"/>
      <c r="AD46" s="545"/>
      <c r="AE46" s="546"/>
      <c r="AF46" s="61" t="s">
        <v>88</v>
      </c>
      <c r="AG46" s="61"/>
      <c r="AH46" s="61"/>
      <c r="AI46" s="61"/>
      <c r="AJ46" s="62" t="s">
        <v>95</v>
      </c>
      <c r="AK46" s="63"/>
      <c r="AL46" s="64"/>
      <c r="AM46" s="503" t="s">
        <v>96</v>
      </c>
      <c r="AN46" s="503"/>
      <c r="AO46" s="503"/>
      <c r="AP46" s="503">
        <f t="shared" ref="AP46" si="55">ROUNDDOWN(IF(AND($H$13="有り",D43&gt;3.6),110000*D43,0),-3)</f>
        <v>0</v>
      </c>
      <c r="AQ46" s="504"/>
      <c r="AR46" s="605"/>
      <c r="AS46" s="138"/>
      <c r="AT46" s="507"/>
      <c r="AU46" s="535" t="s">
        <v>401</v>
      </c>
      <c r="AV46" s="535"/>
      <c r="AW46" s="535"/>
      <c r="AX46" s="535"/>
      <c r="AY46" s="535"/>
      <c r="AZ46" s="535"/>
      <c r="BA46" s="535"/>
      <c r="BB46" s="535"/>
      <c r="BC46" s="535"/>
      <c r="BD46" s="535"/>
      <c r="BE46" s="491" t="s">
        <v>101</v>
      </c>
      <c r="BF46" s="492"/>
      <c r="BG46" s="492"/>
      <c r="BH46" s="493"/>
      <c r="BI46" s="511">
        <f t="shared" ref="BI46" si="56">ROUND(Y43,2)*20000</f>
        <v>0</v>
      </c>
      <c r="BJ46" s="511"/>
      <c r="BK46" s="605"/>
      <c r="BL46" s="7" t="s">
        <v>406</v>
      </c>
      <c r="BM46" s="136"/>
    </row>
    <row r="47" spans="2:65" ht="3.9" customHeight="1" x14ac:dyDescent="0.45">
      <c r="B47" s="644"/>
      <c r="C47" s="645"/>
      <c r="D47" s="640"/>
      <c r="E47" s="614"/>
      <c r="F47" s="609"/>
      <c r="G47" s="614"/>
      <c r="H47" s="609"/>
      <c r="I47" s="614"/>
      <c r="J47" s="609"/>
      <c r="K47" s="614"/>
      <c r="L47" s="609"/>
      <c r="M47" s="614"/>
      <c r="N47" s="609"/>
      <c r="O47" s="614"/>
      <c r="P47" s="609"/>
      <c r="Q47" s="614"/>
      <c r="R47" s="609"/>
      <c r="S47" s="610"/>
      <c r="T47" s="3"/>
      <c r="W47" s="518"/>
      <c r="X47" s="515"/>
      <c r="Y47" s="580"/>
      <c r="AB47" s="547"/>
      <c r="AC47" s="548"/>
      <c r="AD47" s="548"/>
      <c r="AE47" s="549"/>
      <c r="AF47" s="61" t="s">
        <v>91</v>
      </c>
      <c r="AG47" s="61"/>
      <c r="AH47" s="61"/>
      <c r="AI47" s="61"/>
      <c r="AJ47" s="62" t="s">
        <v>98</v>
      </c>
      <c r="AK47" s="63"/>
      <c r="AL47" s="64"/>
      <c r="AM47" s="503" t="s">
        <v>99</v>
      </c>
      <c r="AN47" s="503"/>
      <c r="AO47" s="503"/>
      <c r="AP47" s="503">
        <f t="shared" ref="AP47" si="57">ROUNDDOWN(IF(AND(OR($H$13="無し",$H$13=""),D43&gt;3.6),100000*D43,0),-3)</f>
        <v>0</v>
      </c>
      <c r="AQ47" s="504"/>
      <c r="AR47" s="605"/>
      <c r="AS47" s="138"/>
      <c r="AT47" s="533" t="s">
        <v>317</v>
      </c>
      <c r="AU47" s="509" t="s">
        <v>245</v>
      </c>
      <c r="AV47" s="510"/>
      <c r="AW47" s="510"/>
      <c r="AX47" s="510"/>
      <c r="AY47" s="510"/>
      <c r="AZ47" s="510"/>
      <c r="BA47" s="510"/>
      <c r="BB47" s="510"/>
      <c r="BC47" s="510"/>
      <c r="BD47" s="510"/>
      <c r="BE47" s="491" t="s">
        <v>101</v>
      </c>
      <c r="BF47" s="492"/>
      <c r="BG47" s="492"/>
      <c r="BH47" s="493"/>
      <c r="BI47" s="511">
        <f t="shared" ref="BI47" si="58">P43*20000</f>
        <v>0</v>
      </c>
      <c r="BJ47" s="511"/>
      <c r="BK47" s="605"/>
      <c r="BL47" s="7" t="s">
        <v>406</v>
      </c>
    </row>
    <row r="48" spans="2:65" ht="3.9" customHeight="1" x14ac:dyDescent="0.45">
      <c r="B48" s="644"/>
      <c r="C48" s="645"/>
      <c r="D48" s="640"/>
      <c r="E48" s="614"/>
      <c r="F48" s="609"/>
      <c r="G48" s="614"/>
      <c r="H48" s="609"/>
      <c r="I48" s="614"/>
      <c r="J48" s="609"/>
      <c r="K48" s="614"/>
      <c r="L48" s="609"/>
      <c r="M48" s="614"/>
      <c r="N48" s="609"/>
      <c r="O48" s="614"/>
      <c r="P48" s="609"/>
      <c r="Q48" s="614"/>
      <c r="R48" s="609"/>
      <c r="S48" s="610"/>
      <c r="T48" s="3"/>
      <c r="W48" s="519"/>
      <c r="X48" s="516"/>
      <c r="Y48" s="581"/>
      <c r="AB48" s="532"/>
      <c r="AC48" s="532"/>
      <c r="AD48" s="532"/>
      <c r="AE48" s="532"/>
      <c r="AF48" s="532"/>
      <c r="AG48" s="532"/>
      <c r="AH48" s="532"/>
      <c r="AI48" s="532"/>
      <c r="AJ48" s="532"/>
      <c r="AK48" s="532"/>
      <c r="AL48" s="532"/>
      <c r="AM48" s="532"/>
      <c r="AN48" s="532"/>
      <c r="AO48" s="532"/>
      <c r="AP48" s="532"/>
      <c r="AQ48" s="532"/>
      <c r="AR48" s="606"/>
      <c r="AS48" s="138"/>
      <c r="AT48" s="534"/>
      <c r="AU48" s="509" t="s">
        <v>246</v>
      </c>
      <c r="AV48" s="510"/>
      <c r="AW48" s="510"/>
      <c r="AX48" s="510"/>
      <c r="AY48" s="510"/>
      <c r="AZ48" s="510"/>
      <c r="BA48" s="510"/>
      <c r="BB48" s="510"/>
      <c r="BC48" s="510"/>
      <c r="BD48" s="510"/>
      <c r="BE48" s="491" t="s">
        <v>238</v>
      </c>
      <c r="BF48" s="492"/>
      <c r="BG48" s="492"/>
      <c r="BH48" s="493"/>
      <c r="BI48" s="511">
        <f t="shared" ref="BI48" si="59">R43*10000</f>
        <v>0</v>
      </c>
      <c r="BJ48" s="511"/>
      <c r="BK48" s="606"/>
      <c r="BL48" s="7" t="s">
        <v>407</v>
      </c>
    </row>
    <row r="49" spans="2:65" ht="3.9" customHeight="1" x14ac:dyDescent="0.45">
      <c r="B49" s="662">
        <v>6</v>
      </c>
      <c r="C49" s="663"/>
      <c r="D49" s="654"/>
      <c r="E49" s="655"/>
      <c r="F49" s="658"/>
      <c r="G49" s="655"/>
      <c r="H49" s="658"/>
      <c r="I49" s="655"/>
      <c r="J49" s="658"/>
      <c r="K49" s="655"/>
      <c r="L49" s="658"/>
      <c r="M49" s="655"/>
      <c r="N49" s="658"/>
      <c r="O49" s="655"/>
      <c r="P49" s="658"/>
      <c r="Q49" s="655"/>
      <c r="R49" s="658"/>
      <c r="S49" s="660"/>
      <c r="T49" s="3"/>
      <c r="W49" s="517">
        <f t="shared" ref="W49" si="60">IFERROR(ROUND(D49*J49/F49,3),0)</f>
        <v>0</v>
      </c>
      <c r="X49" s="514">
        <f t="shared" ref="X49" si="61">IFERROR(ROUND(D49*L49/F49,3),0)</f>
        <v>0</v>
      </c>
      <c r="Y49" s="579">
        <f t="shared" ref="Y49" si="62">IFERROR(ROUND(D49*N49/F49,3),0)</f>
        <v>0</v>
      </c>
      <c r="AB49" s="550" t="s">
        <v>252</v>
      </c>
      <c r="AC49" s="551"/>
      <c r="AD49" s="551"/>
      <c r="AE49" s="552"/>
      <c r="AF49" s="59" t="s">
        <v>82</v>
      </c>
      <c r="AG49" s="59"/>
      <c r="AH49" s="59"/>
      <c r="AI49" s="59"/>
      <c r="AJ49" s="550" t="s">
        <v>253</v>
      </c>
      <c r="AK49" s="551"/>
      <c r="AL49" s="552"/>
      <c r="AM49" s="617" t="s">
        <v>84</v>
      </c>
      <c r="AN49" s="618"/>
      <c r="AO49" s="619"/>
      <c r="AP49" s="182" t="s">
        <v>323</v>
      </c>
      <c r="AQ49" s="181">
        <f t="shared" ref="AQ49" si="63">B49</f>
        <v>6</v>
      </c>
      <c r="AR49" s="604">
        <f t="shared" ref="AR49" si="64">MAX(AP50:AQ53)</f>
        <v>0</v>
      </c>
      <c r="AT49" s="139"/>
      <c r="AU49" s="649" t="s">
        <v>318</v>
      </c>
      <c r="AV49" s="649"/>
      <c r="AW49" s="649"/>
      <c r="AX49" s="649"/>
      <c r="AY49" s="649"/>
      <c r="AZ49" s="649"/>
      <c r="BA49" s="649"/>
      <c r="BB49" s="649"/>
      <c r="BC49" s="649"/>
      <c r="BD49" s="649"/>
      <c r="BE49" s="625" t="s">
        <v>83</v>
      </c>
      <c r="BF49" s="648"/>
      <c r="BG49" s="648"/>
      <c r="BH49" s="626"/>
      <c r="BI49" s="625" t="s">
        <v>85</v>
      </c>
      <c r="BJ49" s="626"/>
      <c r="BK49" s="604">
        <f t="shared" ref="BK49" si="65">IFERROR(ROUNDDOWN(SUM(BI50:BJ54),-3),0)</f>
        <v>0</v>
      </c>
    </row>
    <row r="50" spans="2:65" ht="3.9" customHeight="1" x14ac:dyDescent="0.45">
      <c r="B50" s="644"/>
      <c r="C50" s="645"/>
      <c r="D50" s="640"/>
      <c r="E50" s="614"/>
      <c r="F50" s="609"/>
      <c r="G50" s="614"/>
      <c r="H50" s="609"/>
      <c r="I50" s="614"/>
      <c r="J50" s="609"/>
      <c r="K50" s="614"/>
      <c r="L50" s="609"/>
      <c r="M50" s="614"/>
      <c r="N50" s="609"/>
      <c r="O50" s="614"/>
      <c r="P50" s="609"/>
      <c r="Q50" s="614"/>
      <c r="R50" s="609"/>
      <c r="S50" s="610"/>
      <c r="T50" s="3"/>
      <c r="W50" s="518"/>
      <c r="X50" s="515"/>
      <c r="Y50" s="580"/>
      <c r="AB50" s="544" t="s">
        <v>87</v>
      </c>
      <c r="AC50" s="545"/>
      <c r="AD50" s="545"/>
      <c r="AE50" s="546"/>
      <c r="AF50" s="61" t="s">
        <v>88</v>
      </c>
      <c r="AG50" s="61"/>
      <c r="AH50" s="61"/>
      <c r="AI50" s="61"/>
      <c r="AJ50" s="62" t="s">
        <v>89</v>
      </c>
      <c r="AK50" s="63"/>
      <c r="AL50" s="64"/>
      <c r="AM50" s="503" t="s">
        <v>90</v>
      </c>
      <c r="AN50" s="503"/>
      <c r="AO50" s="503"/>
      <c r="AP50" s="503">
        <f t="shared" ref="AP50" si="66">ROUNDDOWN(MIN(IF(AND($H$13="有り",D49&lt;=3.6),130000*D49,0),390000),-3)</f>
        <v>0</v>
      </c>
      <c r="AQ50" s="504"/>
      <c r="AR50" s="605"/>
      <c r="AS50" s="137"/>
      <c r="AT50" s="505" t="s">
        <v>316</v>
      </c>
      <c r="AU50" s="616" t="s">
        <v>399</v>
      </c>
      <c r="AV50" s="616"/>
      <c r="AW50" s="616"/>
      <c r="AX50" s="616"/>
      <c r="AY50" s="616"/>
      <c r="AZ50" s="616"/>
      <c r="BA50" s="616"/>
      <c r="BB50" s="616"/>
      <c r="BC50" s="616"/>
      <c r="BD50" s="616"/>
      <c r="BE50" s="491" t="s">
        <v>402</v>
      </c>
      <c r="BF50" s="492"/>
      <c r="BG50" s="492"/>
      <c r="BH50" s="493"/>
      <c r="BI50" s="511">
        <f t="shared" ref="BI50" si="67">ROUND(W49,2)*80000</f>
        <v>0</v>
      </c>
      <c r="BJ50" s="511"/>
      <c r="BK50" s="605"/>
      <c r="BL50" s="7" t="s">
        <v>404</v>
      </c>
    </row>
    <row r="51" spans="2:65" ht="3.9" customHeight="1" x14ac:dyDescent="0.45">
      <c r="B51" s="644"/>
      <c r="C51" s="645"/>
      <c r="D51" s="640"/>
      <c r="E51" s="614"/>
      <c r="F51" s="609"/>
      <c r="G51" s="614"/>
      <c r="H51" s="609"/>
      <c r="I51" s="614"/>
      <c r="J51" s="609"/>
      <c r="K51" s="614"/>
      <c r="L51" s="609"/>
      <c r="M51" s="614"/>
      <c r="N51" s="609"/>
      <c r="O51" s="614"/>
      <c r="P51" s="609"/>
      <c r="Q51" s="614"/>
      <c r="R51" s="609"/>
      <c r="S51" s="610"/>
      <c r="T51" s="3"/>
      <c r="W51" s="518"/>
      <c r="X51" s="515"/>
      <c r="Y51" s="580"/>
      <c r="AB51" s="547"/>
      <c r="AC51" s="548"/>
      <c r="AD51" s="548"/>
      <c r="AE51" s="549"/>
      <c r="AF51" s="61" t="s">
        <v>91</v>
      </c>
      <c r="AG51" s="61"/>
      <c r="AH51" s="61"/>
      <c r="AI51" s="61"/>
      <c r="AJ51" s="62" t="s">
        <v>92</v>
      </c>
      <c r="AK51" s="63"/>
      <c r="AL51" s="64"/>
      <c r="AM51" s="503" t="s">
        <v>93</v>
      </c>
      <c r="AN51" s="503"/>
      <c r="AO51" s="503"/>
      <c r="AP51" s="503">
        <f t="shared" ref="AP51" si="68">ROUNDDOWN(MIN(IF(AND(OR($H$13="無し",$H$13=""),D49&lt;=3.6),120000*D49,0),360000),-3)</f>
        <v>0</v>
      </c>
      <c r="AQ51" s="504"/>
      <c r="AR51" s="605"/>
      <c r="AS51" s="137"/>
      <c r="AT51" s="506"/>
      <c r="AU51" s="620" t="s">
        <v>400</v>
      </c>
      <c r="AV51" s="620"/>
      <c r="AW51" s="620"/>
      <c r="AX51" s="620"/>
      <c r="AY51" s="620"/>
      <c r="AZ51" s="620"/>
      <c r="BA51" s="620"/>
      <c r="BB51" s="620"/>
      <c r="BC51" s="620"/>
      <c r="BD51" s="620"/>
      <c r="BE51" s="491" t="s">
        <v>100</v>
      </c>
      <c r="BF51" s="492"/>
      <c r="BG51" s="492"/>
      <c r="BH51" s="493"/>
      <c r="BI51" s="511">
        <f t="shared" ref="BI51" si="69">ROUND(X49,2)*50000</f>
        <v>0</v>
      </c>
      <c r="BJ51" s="511"/>
      <c r="BK51" s="605"/>
      <c r="BL51" s="7" t="s">
        <v>405</v>
      </c>
    </row>
    <row r="52" spans="2:65" ht="3.9" customHeight="1" x14ac:dyDescent="0.45">
      <c r="B52" s="644"/>
      <c r="C52" s="645"/>
      <c r="D52" s="640"/>
      <c r="E52" s="614"/>
      <c r="F52" s="609"/>
      <c r="G52" s="614"/>
      <c r="H52" s="609"/>
      <c r="I52" s="614"/>
      <c r="J52" s="609"/>
      <c r="K52" s="614"/>
      <c r="L52" s="609"/>
      <c r="M52" s="614"/>
      <c r="N52" s="609"/>
      <c r="O52" s="614"/>
      <c r="P52" s="609"/>
      <c r="Q52" s="614"/>
      <c r="R52" s="609"/>
      <c r="S52" s="610"/>
      <c r="T52" s="3"/>
      <c r="W52" s="518"/>
      <c r="X52" s="515"/>
      <c r="Y52" s="580"/>
      <c r="AB52" s="544" t="s">
        <v>94</v>
      </c>
      <c r="AC52" s="545"/>
      <c r="AD52" s="545"/>
      <c r="AE52" s="546"/>
      <c r="AF52" s="61" t="s">
        <v>88</v>
      </c>
      <c r="AG52" s="61"/>
      <c r="AH52" s="61"/>
      <c r="AI52" s="61"/>
      <c r="AJ52" s="62" t="s">
        <v>95</v>
      </c>
      <c r="AK52" s="63"/>
      <c r="AL52" s="64"/>
      <c r="AM52" s="503" t="s">
        <v>96</v>
      </c>
      <c r="AN52" s="503"/>
      <c r="AO52" s="503"/>
      <c r="AP52" s="503">
        <f t="shared" ref="AP52" si="70">ROUNDDOWN(IF(AND($H$13="有り",D49&gt;3.6),110000*D49,0),-3)</f>
        <v>0</v>
      </c>
      <c r="AQ52" s="504"/>
      <c r="AR52" s="605"/>
      <c r="AS52" s="138"/>
      <c r="AT52" s="507"/>
      <c r="AU52" s="535" t="s">
        <v>401</v>
      </c>
      <c r="AV52" s="535"/>
      <c r="AW52" s="535"/>
      <c r="AX52" s="535"/>
      <c r="AY52" s="535"/>
      <c r="AZ52" s="535"/>
      <c r="BA52" s="535"/>
      <c r="BB52" s="535"/>
      <c r="BC52" s="535"/>
      <c r="BD52" s="535"/>
      <c r="BE52" s="491" t="s">
        <v>101</v>
      </c>
      <c r="BF52" s="492"/>
      <c r="BG52" s="492"/>
      <c r="BH52" s="493"/>
      <c r="BI52" s="511">
        <f t="shared" ref="BI52" si="71">ROUND(Y49,2)*20000</f>
        <v>0</v>
      </c>
      <c r="BJ52" s="511"/>
      <c r="BK52" s="605"/>
      <c r="BL52" s="7" t="s">
        <v>406</v>
      </c>
      <c r="BM52" s="136"/>
    </row>
    <row r="53" spans="2:65" ht="3.9" customHeight="1" x14ac:dyDescent="0.45">
      <c r="B53" s="644"/>
      <c r="C53" s="645"/>
      <c r="D53" s="640"/>
      <c r="E53" s="614"/>
      <c r="F53" s="609"/>
      <c r="G53" s="614"/>
      <c r="H53" s="609"/>
      <c r="I53" s="614"/>
      <c r="J53" s="609"/>
      <c r="K53" s="614"/>
      <c r="L53" s="609"/>
      <c r="M53" s="614"/>
      <c r="N53" s="609"/>
      <c r="O53" s="614"/>
      <c r="P53" s="609"/>
      <c r="Q53" s="614"/>
      <c r="R53" s="609"/>
      <c r="S53" s="610"/>
      <c r="T53" s="3"/>
      <c r="W53" s="518"/>
      <c r="X53" s="515"/>
      <c r="Y53" s="580"/>
      <c r="AB53" s="547"/>
      <c r="AC53" s="548"/>
      <c r="AD53" s="548"/>
      <c r="AE53" s="549"/>
      <c r="AF53" s="61" t="s">
        <v>91</v>
      </c>
      <c r="AG53" s="61"/>
      <c r="AH53" s="61"/>
      <c r="AI53" s="61"/>
      <c r="AJ53" s="62" t="s">
        <v>98</v>
      </c>
      <c r="AK53" s="63"/>
      <c r="AL53" s="64"/>
      <c r="AM53" s="503" t="s">
        <v>99</v>
      </c>
      <c r="AN53" s="503"/>
      <c r="AO53" s="503"/>
      <c r="AP53" s="503">
        <f t="shared" ref="AP53" si="72">ROUNDDOWN(IF(AND(OR($H$13="無し",$H$13=""),D49&gt;3.6),100000*D49,0),-3)</f>
        <v>0</v>
      </c>
      <c r="AQ53" s="504"/>
      <c r="AR53" s="605"/>
      <c r="AS53" s="138"/>
      <c r="AT53" s="533" t="s">
        <v>317</v>
      </c>
      <c r="AU53" s="509" t="s">
        <v>245</v>
      </c>
      <c r="AV53" s="510"/>
      <c r="AW53" s="510"/>
      <c r="AX53" s="510"/>
      <c r="AY53" s="510"/>
      <c r="AZ53" s="510"/>
      <c r="BA53" s="510"/>
      <c r="BB53" s="510"/>
      <c r="BC53" s="510"/>
      <c r="BD53" s="510"/>
      <c r="BE53" s="491" t="s">
        <v>101</v>
      </c>
      <c r="BF53" s="492"/>
      <c r="BG53" s="492"/>
      <c r="BH53" s="493"/>
      <c r="BI53" s="511">
        <f t="shared" ref="BI53" si="73">P49*20000</f>
        <v>0</v>
      </c>
      <c r="BJ53" s="511"/>
      <c r="BK53" s="605"/>
      <c r="BL53" s="7" t="s">
        <v>406</v>
      </c>
    </row>
    <row r="54" spans="2:65" ht="3.9" customHeight="1" x14ac:dyDescent="0.45">
      <c r="B54" s="664"/>
      <c r="C54" s="665"/>
      <c r="D54" s="656"/>
      <c r="E54" s="657"/>
      <c r="F54" s="659"/>
      <c r="G54" s="657"/>
      <c r="H54" s="659"/>
      <c r="I54" s="657"/>
      <c r="J54" s="659"/>
      <c r="K54" s="657"/>
      <c r="L54" s="659"/>
      <c r="M54" s="657"/>
      <c r="N54" s="659"/>
      <c r="O54" s="657"/>
      <c r="P54" s="659"/>
      <c r="Q54" s="657"/>
      <c r="R54" s="659"/>
      <c r="S54" s="661"/>
      <c r="T54" s="3"/>
      <c r="W54" s="519"/>
      <c r="X54" s="516"/>
      <c r="Y54" s="581"/>
      <c r="AB54" s="532"/>
      <c r="AC54" s="532"/>
      <c r="AD54" s="532"/>
      <c r="AE54" s="532"/>
      <c r="AF54" s="532"/>
      <c r="AG54" s="532"/>
      <c r="AH54" s="532"/>
      <c r="AI54" s="532"/>
      <c r="AJ54" s="532"/>
      <c r="AK54" s="532"/>
      <c r="AL54" s="532"/>
      <c r="AM54" s="532"/>
      <c r="AN54" s="532"/>
      <c r="AO54" s="532"/>
      <c r="AP54" s="532"/>
      <c r="AQ54" s="532"/>
      <c r="AR54" s="606"/>
      <c r="AS54" s="138"/>
      <c r="AT54" s="534"/>
      <c r="AU54" s="509" t="s">
        <v>246</v>
      </c>
      <c r="AV54" s="510"/>
      <c r="AW54" s="510"/>
      <c r="AX54" s="510"/>
      <c r="AY54" s="510"/>
      <c r="AZ54" s="510"/>
      <c r="BA54" s="510"/>
      <c r="BB54" s="510"/>
      <c r="BC54" s="510"/>
      <c r="BD54" s="510"/>
      <c r="BE54" s="491" t="s">
        <v>238</v>
      </c>
      <c r="BF54" s="492"/>
      <c r="BG54" s="492"/>
      <c r="BH54" s="493"/>
      <c r="BI54" s="511">
        <f t="shared" ref="BI54" si="74">R49*10000</f>
        <v>0</v>
      </c>
      <c r="BJ54" s="511"/>
      <c r="BK54" s="606"/>
      <c r="BL54" s="7" t="s">
        <v>407</v>
      </c>
    </row>
    <row r="55" spans="2:65" ht="3.9" customHeight="1" x14ac:dyDescent="0.45">
      <c r="B55" s="644">
        <v>7</v>
      </c>
      <c r="C55" s="645"/>
      <c r="D55" s="640"/>
      <c r="E55" s="614"/>
      <c r="F55" s="609"/>
      <c r="G55" s="614"/>
      <c r="H55" s="609"/>
      <c r="I55" s="614"/>
      <c r="J55" s="609"/>
      <c r="K55" s="614"/>
      <c r="L55" s="609"/>
      <c r="M55" s="614"/>
      <c r="N55" s="609"/>
      <c r="O55" s="614"/>
      <c r="P55" s="609"/>
      <c r="Q55" s="614"/>
      <c r="R55" s="609"/>
      <c r="S55" s="610"/>
      <c r="T55" s="3"/>
      <c r="W55" s="517">
        <f t="shared" ref="W55" si="75">IFERROR(ROUND(D55*J55/F55,3),0)</f>
        <v>0</v>
      </c>
      <c r="X55" s="514">
        <f t="shared" ref="X55" si="76">IFERROR(ROUND(D55*L55/F55,3),0)</f>
        <v>0</v>
      </c>
      <c r="Y55" s="579">
        <f t="shared" ref="Y55" si="77">IFERROR(ROUND(D55*N55/F55,3),0)</f>
        <v>0</v>
      </c>
      <c r="AB55" s="550" t="s">
        <v>252</v>
      </c>
      <c r="AC55" s="551"/>
      <c r="AD55" s="551"/>
      <c r="AE55" s="552"/>
      <c r="AF55" s="59" t="s">
        <v>82</v>
      </c>
      <c r="AG55" s="59"/>
      <c r="AH55" s="59"/>
      <c r="AI55" s="59"/>
      <c r="AJ55" s="550" t="s">
        <v>253</v>
      </c>
      <c r="AK55" s="551"/>
      <c r="AL55" s="552"/>
      <c r="AM55" s="617" t="s">
        <v>84</v>
      </c>
      <c r="AN55" s="618"/>
      <c r="AO55" s="619"/>
      <c r="AP55" s="182" t="s">
        <v>323</v>
      </c>
      <c r="AQ55" s="181">
        <f t="shared" ref="AQ55" si="78">B55</f>
        <v>7</v>
      </c>
      <c r="AR55" s="604">
        <f t="shared" ref="AR55" si="79">MAX(AP56:AQ59)</f>
        <v>0</v>
      </c>
      <c r="AT55" s="139"/>
      <c r="AU55" s="649" t="s">
        <v>318</v>
      </c>
      <c r="AV55" s="649"/>
      <c r="AW55" s="649"/>
      <c r="AX55" s="649"/>
      <c r="AY55" s="649"/>
      <c r="AZ55" s="649"/>
      <c r="BA55" s="649"/>
      <c r="BB55" s="649"/>
      <c r="BC55" s="649"/>
      <c r="BD55" s="649"/>
      <c r="BE55" s="625" t="s">
        <v>83</v>
      </c>
      <c r="BF55" s="648"/>
      <c r="BG55" s="648"/>
      <c r="BH55" s="626"/>
      <c r="BI55" s="625" t="s">
        <v>85</v>
      </c>
      <c r="BJ55" s="626"/>
      <c r="BK55" s="604">
        <f t="shared" ref="BK55" si="80">IFERROR(ROUNDDOWN(SUM(BI56:BJ60),-3),0)</f>
        <v>0</v>
      </c>
    </row>
    <row r="56" spans="2:65" ht="3.9" customHeight="1" x14ac:dyDescent="0.45">
      <c r="B56" s="644"/>
      <c r="C56" s="645"/>
      <c r="D56" s="640"/>
      <c r="E56" s="614"/>
      <c r="F56" s="609"/>
      <c r="G56" s="614"/>
      <c r="H56" s="609"/>
      <c r="I56" s="614"/>
      <c r="J56" s="609"/>
      <c r="K56" s="614"/>
      <c r="L56" s="609"/>
      <c r="M56" s="614"/>
      <c r="N56" s="609"/>
      <c r="O56" s="614"/>
      <c r="P56" s="609"/>
      <c r="Q56" s="614"/>
      <c r="R56" s="609"/>
      <c r="S56" s="610"/>
      <c r="T56" s="3"/>
      <c r="W56" s="518"/>
      <c r="X56" s="515"/>
      <c r="Y56" s="580"/>
      <c r="AB56" s="544" t="s">
        <v>87</v>
      </c>
      <c r="AC56" s="545"/>
      <c r="AD56" s="545"/>
      <c r="AE56" s="546"/>
      <c r="AF56" s="61" t="s">
        <v>88</v>
      </c>
      <c r="AG56" s="61"/>
      <c r="AH56" s="61"/>
      <c r="AI56" s="61"/>
      <c r="AJ56" s="62" t="s">
        <v>89</v>
      </c>
      <c r="AK56" s="63"/>
      <c r="AL56" s="64"/>
      <c r="AM56" s="503" t="s">
        <v>90</v>
      </c>
      <c r="AN56" s="503"/>
      <c r="AO56" s="503"/>
      <c r="AP56" s="503">
        <f t="shared" ref="AP56" si="81">ROUNDDOWN(MIN(IF(AND($H$13="有り",D55&lt;=3.6),130000*D55,0),390000),-3)</f>
        <v>0</v>
      </c>
      <c r="AQ56" s="504"/>
      <c r="AR56" s="605"/>
      <c r="AS56" s="137"/>
      <c r="AT56" s="505" t="s">
        <v>316</v>
      </c>
      <c r="AU56" s="616" t="s">
        <v>399</v>
      </c>
      <c r="AV56" s="616"/>
      <c r="AW56" s="616"/>
      <c r="AX56" s="616"/>
      <c r="AY56" s="616"/>
      <c r="AZ56" s="616"/>
      <c r="BA56" s="616"/>
      <c r="BB56" s="616"/>
      <c r="BC56" s="616"/>
      <c r="BD56" s="616"/>
      <c r="BE56" s="491" t="s">
        <v>402</v>
      </c>
      <c r="BF56" s="492"/>
      <c r="BG56" s="492"/>
      <c r="BH56" s="493"/>
      <c r="BI56" s="511">
        <f t="shared" ref="BI56" si="82">ROUND(W55,2)*80000</f>
        <v>0</v>
      </c>
      <c r="BJ56" s="511"/>
      <c r="BK56" s="605"/>
      <c r="BL56" s="7" t="s">
        <v>404</v>
      </c>
    </row>
    <row r="57" spans="2:65" ht="3.9" customHeight="1" x14ac:dyDescent="0.45">
      <c r="B57" s="644"/>
      <c r="C57" s="645"/>
      <c r="D57" s="640"/>
      <c r="E57" s="614"/>
      <c r="F57" s="609"/>
      <c r="G57" s="614"/>
      <c r="H57" s="609"/>
      <c r="I57" s="614"/>
      <c r="J57" s="609"/>
      <c r="K57" s="614"/>
      <c r="L57" s="609"/>
      <c r="M57" s="614"/>
      <c r="N57" s="609"/>
      <c r="O57" s="614"/>
      <c r="P57" s="609"/>
      <c r="Q57" s="614"/>
      <c r="R57" s="609"/>
      <c r="S57" s="610"/>
      <c r="T57" s="3"/>
      <c r="W57" s="518"/>
      <c r="X57" s="515"/>
      <c r="Y57" s="580"/>
      <c r="AB57" s="547"/>
      <c r="AC57" s="548"/>
      <c r="AD57" s="548"/>
      <c r="AE57" s="549"/>
      <c r="AF57" s="61" t="s">
        <v>91</v>
      </c>
      <c r="AG57" s="61"/>
      <c r="AH57" s="61"/>
      <c r="AI57" s="61"/>
      <c r="AJ57" s="62" t="s">
        <v>92</v>
      </c>
      <c r="AK57" s="63"/>
      <c r="AL57" s="64"/>
      <c r="AM57" s="503" t="s">
        <v>93</v>
      </c>
      <c r="AN57" s="503"/>
      <c r="AO57" s="503"/>
      <c r="AP57" s="503">
        <f t="shared" ref="AP57" si="83">ROUNDDOWN(MIN(IF(AND(OR($H$13="無し",$H$13=""),D55&lt;=3.6),120000*D55,0),360000),-3)</f>
        <v>0</v>
      </c>
      <c r="AQ57" s="504"/>
      <c r="AR57" s="605"/>
      <c r="AS57" s="137"/>
      <c r="AT57" s="506"/>
      <c r="AU57" s="620" t="s">
        <v>400</v>
      </c>
      <c r="AV57" s="620"/>
      <c r="AW57" s="620"/>
      <c r="AX57" s="620"/>
      <c r="AY57" s="620"/>
      <c r="AZ57" s="620"/>
      <c r="BA57" s="620"/>
      <c r="BB57" s="620"/>
      <c r="BC57" s="620"/>
      <c r="BD57" s="620"/>
      <c r="BE57" s="491" t="s">
        <v>100</v>
      </c>
      <c r="BF57" s="492"/>
      <c r="BG57" s="492"/>
      <c r="BH57" s="493"/>
      <c r="BI57" s="511">
        <f t="shared" ref="BI57" si="84">ROUND(X55,2)*50000</f>
        <v>0</v>
      </c>
      <c r="BJ57" s="511"/>
      <c r="BK57" s="605"/>
      <c r="BL57" s="7" t="s">
        <v>405</v>
      </c>
    </row>
    <row r="58" spans="2:65" ht="3.9" customHeight="1" x14ac:dyDescent="0.45">
      <c r="B58" s="644"/>
      <c r="C58" s="645"/>
      <c r="D58" s="640"/>
      <c r="E58" s="614"/>
      <c r="F58" s="609"/>
      <c r="G58" s="614"/>
      <c r="H58" s="609"/>
      <c r="I58" s="614"/>
      <c r="J58" s="609"/>
      <c r="K58" s="614"/>
      <c r="L58" s="609"/>
      <c r="M58" s="614"/>
      <c r="N58" s="609"/>
      <c r="O58" s="614"/>
      <c r="P58" s="609"/>
      <c r="Q58" s="614"/>
      <c r="R58" s="609"/>
      <c r="S58" s="610"/>
      <c r="T58" s="3"/>
      <c r="W58" s="518"/>
      <c r="X58" s="515"/>
      <c r="Y58" s="580"/>
      <c r="AB58" s="544" t="s">
        <v>94</v>
      </c>
      <c r="AC58" s="545"/>
      <c r="AD58" s="545"/>
      <c r="AE58" s="546"/>
      <c r="AF58" s="61" t="s">
        <v>88</v>
      </c>
      <c r="AG58" s="61"/>
      <c r="AH58" s="61"/>
      <c r="AI58" s="61"/>
      <c r="AJ58" s="62" t="s">
        <v>95</v>
      </c>
      <c r="AK58" s="63"/>
      <c r="AL58" s="64"/>
      <c r="AM58" s="503" t="s">
        <v>96</v>
      </c>
      <c r="AN58" s="503"/>
      <c r="AO58" s="503"/>
      <c r="AP58" s="503">
        <f t="shared" ref="AP58" si="85">ROUNDDOWN(IF(AND($H$13="有り",D55&gt;3.6),110000*D55,0),-3)</f>
        <v>0</v>
      </c>
      <c r="AQ58" s="504"/>
      <c r="AR58" s="605"/>
      <c r="AS58" s="138"/>
      <c r="AT58" s="507"/>
      <c r="AU58" s="535" t="s">
        <v>401</v>
      </c>
      <c r="AV58" s="535"/>
      <c r="AW58" s="535"/>
      <c r="AX58" s="535"/>
      <c r="AY58" s="535"/>
      <c r="AZ58" s="535"/>
      <c r="BA58" s="535"/>
      <c r="BB58" s="535"/>
      <c r="BC58" s="535"/>
      <c r="BD58" s="535"/>
      <c r="BE58" s="491" t="s">
        <v>101</v>
      </c>
      <c r="BF58" s="492"/>
      <c r="BG58" s="492"/>
      <c r="BH58" s="493"/>
      <c r="BI58" s="511">
        <f t="shared" ref="BI58" si="86">ROUND(Y55,2)*20000</f>
        <v>0</v>
      </c>
      <c r="BJ58" s="511"/>
      <c r="BK58" s="605"/>
      <c r="BL58" s="7" t="s">
        <v>406</v>
      </c>
      <c r="BM58" s="136"/>
    </row>
    <row r="59" spans="2:65" ht="3.9" customHeight="1" x14ac:dyDescent="0.45">
      <c r="B59" s="644"/>
      <c r="C59" s="645"/>
      <c r="D59" s="640"/>
      <c r="E59" s="614"/>
      <c r="F59" s="609"/>
      <c r="G59" s="614"/>
      <c r="H59" s="609"/>
      <c r="I59" s="614"/>
      <c r="J59" s="609"/>
      <c r="K59" s="614"/>
      <c r="L59" s="609"/>
      <c r="M59" s="614"/>
      <c r="N59" s="609"/>
      <c r="O59" s="614"/>
      <c r="P59" s="609"/>
      <c r="Q59" s="614"/>
      <c r="R59" s="609"/>
      <c r="S59" s="610"/>
      <c r="T59" s="3"/>
      <c r="W59" s="518"/>
      <c r="X59" s="515"/>
      <c r="Y59" s="580"/>
      <c r="AB59" s="547"/>
      <c r="AC59" s="548"/>
      <c r="AD59" s="548"/>
      <c r="AE59" s="549"/>
      <c r="AF59" s="61" t="s">
        <v>91</v>
      </c>
      <c r="AG59" s="61"/>
      <c r="AH59" s="61"/>
      <c r="AI59" s="61"/>
      <c r="AJ59" s="62" t="s">
        <v>98</v>
      </c>
      <c r="AK59" s="63"/>
      <c r="AL59" s="64"/>
      <c r="AM59" s="503" t="s">
        <v>99</v>
      </c>
      <c r="AN59" s="503"/>
      <c r="AO59" s="503"/>
      <c r="AP59" s="503">
        <f t="shared" ref="AP59" si="87">ROUNDDOWN(IF(AND(OR($H$13="無し",$H$13=""),D55&gt;3.6),100000*D55,0),-3)</f>
        <v>0</v>
      </c>
      <c r="AQ59" s="504"/>
      <c r="AR59" s="605"/>
      <c r="AS59" s="138"/>
      <c r="AT59" s="533" t="s">
        <v>317</v>
      </c>
      <c r="AU59" s="509" t="s">
        <v>245</v>
      </c>
      <c r="AV59" s="510"/>
      <c r="AW59" s="510"/>
      <c r="AX59" s="510"/>
      <c r="AY59" s="510"/>
      <c r="AZ59" s="510"/>
      <c r="BA59" s="510"/>
      <c r="BB59" s="510"/>
      <c r="BC59" s="510"/>
      <c r="BD59" s="510"/>
      <c r="BE59" s="491" t="s">
        <v>101</v>
      </c>
      <c r="BF59" s="492"/>
      <c r="BG59" s="492"/>
      <c r="BH59" s="493"/>
      <c r="BI59" s="511">
        <f t="shared" ref="BI59" si="88">P55*20000</f>
        <v>0</v>
      </c>
      <c r="BJ59" s="511"/>
      <c r="BK59" s="605"/>
      <c r="BL59" s="7" t="s">
        <v>406</v>
      </c>
    </row>
    <row r="60" spans="2:65" ht="3.9" customHeight="1" x14ac:dyDescent="0.45">
      <c r="B60" s="644"/>
      <c r="C60" s="645"/>
      <c r="D60" s="640"/>
      <c r="E60" s="614"/>
      <c r="F60" s="609"/>
      <c r="G60" s="614"/>
      <c r="H60" s="609"/>
      <c r="I60" s="614"/>
      <c r="J60" s="609"/>
      <c r="K60" s="614"/>
      <c r="L60" s="609"/>
      <c r="M60" s="614"/>
      <c r="N60" s="609"/>
      <c r="O60" s="614"/>
      <c r="P60" s="609"/>
      <c r="Q60" s="614"/>
      <c r="R60" s="609"/>
      <c r="S60" s="610"/>
      <c r="T60" s="3"/>
      <c r="W60" s="519"/>
      <c r="X60" s="516"/>
      <c r="Y60" s="581"/>
      <c r="AB60" s="532"/>
      <c r="AC60" s="532"/>
      <c r="AD60" s="532"/>
      <c r="AE60" s="532"/>
      <c r="AF60" s="532"/>
      <c r="AG60" s="532"/>
      <c r="AH60" s="532"/>
      <c r="AI60" s="532"/>
      <c r="AJ60" s="532"/>
      <c r="AK60" s="532"/>
      <c r="AL60" s="532"/>
      <c r="AM60" s="532"/>
      <c r="AN60" s="532"/>
      <c r="AO60" s="532"/>
      <c r="AP60" s="532"/>
      <c r="AQ60" s="532"/>
      <c r="AR60" s="606"/>
      <c r="AS60" s="138"/>
      <c r="AT60" s="534"/>
      <c r="AU60" s="509" t="s">
        <v>246</v>
      </c>
      <c r="AV60" s="510"/>
      <c r="AW60" s="510"/>
      <c r="AX60" s="510"/>
      <c r="AY60" s="510"/>
      <c r="AZ60" s="510"/>
      <c r="BA60" s="510"/>
      <c r="BB60" s="510"/>
      <c r="BC60" s="510"/>
      <c r="BD60" s="510"/>
      <c r="BE60" s="491" t="s">
        <v>238</v>
      </c>
      <c r="BF60" s="492"/>
      <c r="BG60" s="492"/>
      <c r="BH60" s="493"/>
      <c r="BI60" s="511">
        <f t="shared" ref="BI60" si="89">R55*10000</f>
        <v>0</v>
      </c>
      <c r="BJ60" s="511"/>
      <c r="BK60" s="606"/>
      <c r="BL60" s="7" t="s">
        <v>407</v>
      </c>
    </row>
    <row r="61" spans="2:65" ht="3.9" customHeight="1" x14ac:dyDescent="0.45">
      <c r="B61" s="662">
        <v>8</v>
      </c>
      <c r="C61" s="663"/>
      <c r="D61" s="654"/>
      <c r="E61" s="655"/>
      <c r="F61" s="658"/>
      <c r="G61" s="655"/>
      <c r="H61" s="658"/>
      <c r="I61" s="655"/>
      <c r="J61" s="658"/>
      <c r="K61" s="655"/>
      <c r="L61" s="658"/>
      <c r="M61" s="655"/>
      <c r="N61" s="658"/>
      <c r="O61" s="655"/>
      <c r="P61" s="658"/>
      <c r="Q61" s="655"/>
      <c r="R61" s="658"/>
      <c r="S61" s="660"/>
      <c r="T61" s="3"/>
      <c r="W61" s="517">
        <f t="shared" ref="W61" si="90">IFERROR(ROUND(D61*J61/F61,3),0)</f>
        <v>0</v>
      </c>
      <c r="X61" s="514">
        <f t="shared" ref="X61" si="91">IFERROR(ROUND(D61*L61/F61,3),0)</f>
        <v>0</v>
      </c>
      <c r="Y61" s="579">
        <f t="shared" ref="Y61" si="92">IFERROR(ROUND(D61*N61/F61,3),0)</f>
        <v>0</v>
      </c>
      <c r="AB61" s="550" t="s">
        <v>252</v>
      </c>
      <c r="AC61" s="551"/>
      <c r="AD61" s="551"/>
      <c r="AE61" s="552"/>
      <c r="AF61" s="59" t="s">
        <v>82</v>
      </c>
      <c r="AG61" s="59"/>
      <c r="AH61" s="59"/>
      <c r="AI61" s="59"/>
      <c r="AJ61" s="550" t="s">
        <v>253</v>
      </c>
      <c r="AK61" s="551"/>
      <c r="AL61" s="552"/>
      <c r="AM61" s="617" t="s">
        <v>84</v>
      </c>
      <c r="AN61" s="618"/>
      <c r="AO61" s="619"/>
      <c r="AP61" s="182" t="s">
        <v>323</v>
      </c>
      <c r="AQ61" s="181">
        <f t="shared" ref="AQ61" si="93">B61</f>
        <v>8</v>
      </c>
      <c r="AR61" s="604">
        <f t="shared" ref="AR61" si="94">MAX(AP62:AQ65)</f>
        <v>0</v>
      </c>
      <c r="AT61" s="139"/>
      <c r="AU61" s="649" t="s">
        <v>318</v>
      </c>
      <c r="AV61" s="649"/>
      <c r="AW61" s="649"/>
      <c r="AX61" s="649"/>
      <c r="AY61" s="649"/>
      <c r="AZ61" s="649"/>
      <c r="BA61" s="649"/>
      <c r="BB61" s="649"/>
      <c r="BC61" s="649"/>
      <c r="BD61" s="649"/>
      <c r="BE61" s="625" t="s">
        <v>83</v>
      </c>
      <c r="BF61" s="648"/>
      <c r="BG61" s="648"/>
      <c r="BH61" s="626"/>
      <c r="BI61" s="625" t="s">
        <v>85</v>
      </c>
      <c r="BJ61" s="626"/>
      <c r="BK61" s="604">
        <f t="shared" ref="BK61" si="95">IFERROR(ROUNDDOWN(SUM(BI62:BJ66),-3),0)</f>
        <v>0</v>
      </c>
    </row>
    <row r="62" spans="2:65" ht="3.9" customHeight="1" x14ac:dyDescent="0.45">
      <c r="B62" s="644"/>
      <c r="C62" s="645"/>
      <c r="D62" s="640"/>
      <c r="E62" s="614"/>
      <c r="F62" s="609"/>
      <c r="G62" s="614"/>
      <c r="H62" s="609"/>
      <c r="I62" s="614"/>
      <c r="J62" s="609"/>
      <c r="K62" s="614"/>
      <c r="L62" s="609"/>
      <c r="M62" s="614"/>
      <c r="N62" s="609"/>
      <c r="O62" s="614"/>
      <c r="P62" s="609"/>
      <c r="Q62" s="614"/>
      <c r="R62" s="609"/>
      <c r="S62" s="610"/>
      <c r="T62" s="3"/>
      <c r="W62" s="518"/>
      <c r="X62" s="515"/>
      <c r="Y62" s="580"/>
      <c r="AB62" s="544" t="s">
        <v>87</v>
      </c>
      <c r="AC62" s="545"/>
      <c r="AD62" s="545"/>
      <c r="AE62" s="546"/>
      <c r="AF62" s="61" t="s">
        <v>88</v>
      </c>
      <c r="AG62" s="61"/>
      <c r="AH62" s="61"/>
      <c r="AI62" s="61"/>
      <c r="AJ62" s="62" t="s">
        <v>89</v>
      </c>
      <c r="AK62" s="63"/>
      <c r="AL62" s="64"/>
      <c r="AM62" s="503" t="s">
        <v>90</v>
      </c>
      <c r="AN62" s="503"/>
      <c r="AO62" s="503"/>
      <c r="AP62" s="503">
        <f t="shared" ref="AP62" si="96">ROUNDDOWN(MIN(IF(AND($H$13="有り",D61&lt;=3.6),130000*D61,0),390000),-3)</f>
        <v>0</v>
      </c>
      <c r="AQ62" s="504"/>
      <c r="AR62" s="605"/>
      <c r="AS62" s="137"/>
      <c r="AT62" s="505" t="s">
        <v>316</v>
      </c>
      <c r="AU62" s="616" t="s">
        <v>399</v>
      </c>
      <c r="AV62" s="616"/>
      <c r="AW62" s="616"/>
      <c r="AX62" s="616"/>
      <c r="AY62" s="616"/>
      <c r="AZ62" s="616"/>
      <c r="BA62" s="616"/>
      <c r="BB62" s="616"/>
      <c r="BC62" s="616"/>
      <c r="BD62" s="616"/>
      <c r="BE62" s="491" t="s">
        <v>402</v>
      </c>
      <c r="BF62" s="492"/>
      <c r="BG62" s="492"/>
      <c r="BH62" s="493"/>
      <c r="BI62" s="511">
        <f t="shared" ref="BI62" si="97">ROUND(W61,2)*80000</f>
        <v>0</v>
      </c>
      <c r="BJ62" s="511"/>
      <c r="BK62" s="605"/>
      <c r="BL62" s="7" t="s">
        <v>404</v>
      </c>
    </row>
    <row r="63" spans="2:65" ht="3.9" customHeight="1" x14ac:dyDescent="0.45">
      <c r="B63" s="644"/>
      <c r="C63" s="645"/>
      <c r="D63" s="640"/>
      <c r="E63" s="614"/>
      <c r="F63" s="609"/>
      <c r="G63" s="614"/>
      <c r="H63" s="609"/>
      <c r="I63" s="614"/>
      <c r="J63" s="609"/>
      <c r="K63" s="614"/>
      <c r="L63" s="609"/>
      <c r="M63" s="614"/>
      <c r="N63" s="609"/>
      <c r="O63" s="614"/>
      <c r="P63" s="609"/>
      <c r="Q63" s="614"/>
      <c r="R63" s="609"/>
      <c r="S63" s="610"/>
      <c r="T63" s="3"/>
      <c r="W63" s="518"/>
      <c r="X63" s="515"/>
      <c r="Y63" s="580"/>
      <c r="AB63" s="547"/>
      <c r="AC63" s="548"/>
      <c r="AD63" s="548"/>
      <c r="AE63" s="549"/>
      <c r="AF63" s="61" t="s">
        <v>91</v>
      </c>
      <c r="AG63" s="61"/>
      <c r="AH63" s="61"/>
      <c r="AI63" s="61"/>
      <c r="AJ63" s="62" t="s">
        <v>92</v>
      </c>
      <c r="AK63" s="63"/>
      <c r="AL63" s="64"/>
      <c r="AM63" s="503" t="s">
        <v>93</v>
      </c>
      <c r="AN63" s="503"/>
      <c r="AO63" s="503"/>
      <c r="AP63" s="503">
        <f t="shared" ref="AP63" si="98">ROUNDDOWN(MIN(IF(AND(OR($H$13="無し",$H$13=""),D61&lt;=3.6),120000*D61,0),360000),-3)</f>
        <v>0</v>
      </c>
      <c r="AQ63" s="504"/>
      <c r="AR63" s="605"/>
      <c r="AS63" s="137"/>
      <c r="AT63" s="506"/>
      <c r="AU63" s="620" t="s">
        <v>400</v>
      </c>
      <c r="AV63" s="620"/>
      <c r="AW63" s="620"/>
      <c r="AX63" s="620"/>
      <c r="AY63" s="620"/>
      <c r="AZ63" s="620"/>
      <c r="BA63" s="620"/>
      <c r="BB63" s="620"/>
      <c r="BC63" s="620"/>
      <c r="BD63" s="620"/>
      <c r="BE63" s="491" t="s">
        <v>100</v>
      </c>
      <c r="BF63" s="492"/>
      <c r="BG63" s="492"/>
      <c r="BH63" s="493"/>
      <c r="BI63" s="511">
        <f t="shared" ref="BI63" si="99">ROUND(X61,2)*50000</f>
        <v>0</v>
      </c>
      <c r="BJ63" s="511"/>
      <c r="BK63" s="605"/>
      <c r="BL63" s="7" t="s">
        <v>405</v>
      </c>
    </row>
    <row r="64" spans="2:65" ht="3.9" customHeight="1" x14ac:dyDescent="0.45">
      <c r="B64" s="644"/>
      <c r="C64" s="645"/>
      <c r="D64" s="640"/>
      <c r="E64" s="614"/>
      <c r="F64" s="609"/>
      <c r="G64" s="614"/>
      <c r="H64" s="609"/>
      <c r="I64" s="614"/>
      <c r="J64" s="609"/>
      <c r="K64" s="614"/>
      <c r="L64" s="609"/>
      <c r="M64" s="614"/>
      <c r="N64" s="609"/>
      <c r="O64" s="614"/>
      <c r="P64" s="609"/>
      <c r="Q64" s="614"/>
      <c r="R64" s="609"/>
      <c r="S64" s="610"/>
      <c r="T64" s="3"/>
      <c r="W64" s="518"/>
      <c r="X64" s="515"/>
      <c r="Y64" s="580"/>
      <c r="AB64" s="544" t="s">
        <v>94</v>
      </c>
      <c r="AC64" s="545"/>
      <c r="AD64" s="545"/>
      <c r="AE64" s="546"/>
      <c r="AF64" s="61" t="s">
        <v>88</v>
      </c>
      <c r="AG64" s="61"/>
      <c r="AH64" s="61"/>
      <c r="AI64" s="61"/>
      <c r="AJ64" s="62" t="s">
        <v>95</v>
      </c>
      <c r="AK64" s="63"/>
      <c r="AL64" s="64"/>
      <c r="AM64" s="503" t="s">
        <v>96</v>
      </c>
      <c r="AN64" s="503"/>
      <c r="AO64" s="503"/>
      <c r="AP64" s="503">
        <f t="shared" ref="AP64" si="100">ROUNDDOWN(IF(AND($H$13="有り",D61&gt;3.6),110000*D61,0),-3)</f>
        <v>0</v>
      </c>
      <c r="AQ64" s="504"/>
      <c r="AR64" s="605"/>
      <c r="AS64" s="138"/>
      <c r="AT64" s="507"/>
      <c r="AU64" s="535" t="s">
        <v>401</v>
      </c>
      <c r="AV64" s="535"/>
      <c r="AW64" s="535"/>
      <c r="AX64" s="535"/>
      <c r="AY64" s="535"/>
      <c r="AZ64" s="535"/>
      <c r="BA64" s="535"/>
      <c r="BB64" s="535"/>
      <c r="BC64" s="535"/>
      <c r="BD64" s="535"/>
      <c r="BE64" s="491" t="s">
        <v>101</v>
      </c>
      <c r="BF64" s="492"/>
      <c r="BG64" s="492"/>
      <c r="BH64" s="493"/>
      <c r="BI64" s="511">
        <f t="shared" ref="BI64" si="101">ROUND(Y61,2)*20000</f>
        <v>0</v>
      </c>
      <c r="BJ64" s="511"/>
      <c r="BK64" s="605"/>
      <c r="BL64" s="7" t="s">
        <v>406</v>
      </c>
      <c r="BM64" s="136"/>
    </row>
    <row r="65" spans="2:65" ht="3.9" customHeight="1" x14ac:dyDescent="0.45">
      <c r="B65" s="644"/>
      <c r="C65" s="645"/>
      <c r="D65" s="640"/>
      <c r="E65" s="614"/>
      <c r="F65" s="609"/>
      <c r="G65" s="614"/>
      <c r="H65" s="609"/>
      <c r="I65" s="614"/>
      <c r="J65" s="609"/>
      <c r="K65" s="614"/>
      <c r="L65" s="609"/>
      <c r="M65" s="614"/>
      <c r="N65" s="609"/>
      <c r="O65" s="614"/>
      <c r="P65" s="609"/>
      <c r="Q65" s="614"/>
      <c r="R65" s="609"/>
      <c r="S65" s="610"/>
      <c r="T65" s="3"/>
      <c r="W65" s="518"/>
      <c r="X65" s="515"/>
      <c r="Y65" s="580"/>
      <c r="AB65" s="547"/>
      <c r="AC65" s="548"/>
      <c r="AD65" s="548"/>
      <c r="AE65" s="549"/>
      <c r="AF65" s="61" t="s">
        <v>91</v>
      </c>
      <c r="AG65" s="61"/>
      <c r="AH65" s="61"/>
      <c r="AI65" s="61"/>
      <c r="AJ65" s="62" t="s">
        <v>98</v>
      </c>
      <c r="AK65" s="63"/>
      <c r="AL65" s="64"/>
      <c r="AM65" s="503" t="s">
        <v>99</v>
      </c>
      <c r="AN65" s="503"/>
      <c r="AO65" s="503"/>
      <c r="AP65" s="503">
        <f t="shared" ref="AP65" si="102">ROUNDDOWN(IF(AND(OR($H$13="無し",$H$13=""),D61&gt;3.6),100000*D61,0),-3)</f>
        <v>0</v>
      </c>
      <c r="AQ65" s="504"/>
      <c r="AR65" s="605"/>
      <c r="AS65" s="138"/>
      <c r="AT65" s="533" t="s">
        <v>317</v>
      </c>
      <c r="AU65" s="509" t="s">
        <v>245</v>
      </c>
      <c r="AV65" s="510"/>
      <c r="AW65" s="510"/>
      <c r="AX65" s="510"/>
      <c r="AY65" s="510"/>
      <c r="AZ65" s="510"/>
      <c r="BA65" s="510"/>
      <c r="BB65" s="510"/>
      <c r="BC65" s="510"/>
      <c r="BD65" s="510"/>
      <c r="BE65" s="491" t="s">
        <v>101</v>
      </c>
      <c r="BF65" s="492"/>
      <c r="BG65" s="492"/>
      <c r="BH65" s="493"/>
      <c r="BI65" s="511">
        <f t="shared" ref="BI65" si="103">P61*20000</f>
        <v>0</v>
      </c>
      <c r="BJ65" s="511"/>
      <c r="BK65" s="605"/>
      <c r="BL65" s="7" t="s">
        <v>406</v>
      </c>
    </row>
    <row r="66" spans="2:65" ht="3.9" customHeight="1" x14ac:dyDescent="0.45">
      <c r="B66" s="664"/>
      <c r="C66" s="665"/>
      <c r="D66" s="656"/>
      <c r="E66" s="657"/>
      <c r="F66" s="659"/>
      <c r="G66" s="657"/>
      <c r="H66" s="659"/>
      <c r="I66" s="657"/>
      <c r="J66" s="659"/>
      <c r="K66" s="657"/>
      <c r="L66" s="659"/>
      <c r="M66" s="657"/>
      <c r="N66" s="659"/>
      <c r="O66" s="657"/>
      <c r="P66" s="659"/>
      <c r="Q66" s="657"/>
      <c r="R66" s="659"/>
      <c r="S66" s="661"/>
      <c r="T66" s="3"/>
      <c r="W66" s="519"/>
      <c r="X66" s="516"/>
      <c r="Y66" s="581"/>
      <c r="AB66" s="532"/>
      <c r="AC66" s="532"/>
      <c r="AD66" s="532"/>
      <c r="AE66" s="532"/>
      <c r="AF66" s="532"/>
      <c r="AG66" s="532"/>
      <c r="AH66" s="532"/>
      <c r="AI66" s="532"/>
      <c r="AJ66" s="532"/>
      <c r="AK66" s="532"/>
      <c r="AL66" s="532"/>
      <c r="AM66" s="532"/>
      <c r="AN66" s="532"/>
      <c r="AO66" s="532"/>
      <c r="AP66" s="532"/>
      <c r="AQ66" s="532"/>
      <c r="AR66" s="606"/>
      <c r="AS66" s="138"/>
      <c r="AT66" s="534"/>
      <c r="AU66" s="509" t="s">
        <v>246</v>
      </c>
      <c r="AV66" s="510"/>
      <c r="AW66" s="510"/>
      <c r="AX66" s="510"/>
      <c r="AY66" s="510"/>
      <c r="AZ66" s="510"/>
      <c r="BA66" s="510"/>
      <c r="BB66" s="510"/>
      <c r="BC66" s="510"/>
      <c r="BD66" s="510"/>
      <c r="BE66" s="491" t="s">
        <v>238</v>
      </c>
      <c r="BF66" s="492"/>
      <c r="BG66" s="492"/>
      <c r="BH66" s="493"/>
      <c r="BI66" s="511">
        <f t="shared" ref="BI66" si="104">R61*10000</f>
        <v>0</v>
      </c>
      <c r="BJ66" s="511"/>
      <c r="BK66" s="606"/>
      <c r="BL66" s="7" t="s">
        <v>407</v>
      </c>
    </row>
    <row r="67" spans="2:65" ht="3.9" customHeight="1" x14ac:dyDescent="0.45">
      <c r="B67" s="644">
        <v>9</v>
      </c>
      <c r="C67" s="645"/>
      <c r="D67" s="640"/>
      <c r="E67" s="614"/>
      <c r="F67" s="609"/>
      <c r="G67" s="614"/>
      <c r="H67" s="609"/>
      <c r="I67" s="614"/>
      <c r="J67" s="609"/>
      <c r="K67" s="614"/>
      <c r="L67" s="609"/>
      <c r="M67" s="614"/>
      <c r="N67" s="609"/>
      <c r="O67" s="614"/>
      <c r="P67" s="609"/>
      <c r="Q67" s="614"/>
      <c r="R67" s="609"/>
      <c r="S67" s="610"/>
      <c r="T67" s="3"/>
      <c r="W67" s="517">
        <f t="shared" ref="W67" si="105">IFERROR(ROUND(D67*J67/F67,3),0)</f>
        <v>0</v>
      </c>
      <c r="X67" s="514">
        <f t="shared" ref="X67" si="106">IFERROR(ROUND(D67*L67/F67,3),0)</f>
        <v>0</v>
      </c>
      <c r="Y67" s="579">
        <f t="shared" ref="Y67" si="107">IFERROR(ROUND(D67*N67/F67,3),0)</f>
        <v>0</v>
      </c>
      <c r="AB67" s="550" t="s">
        <v>252</v>
      </c>
      <c r="AC67" s="551"/>
      <c r="AD67" s="551"/>
      <c r="AE67" s="552"/>
      <c r="AF67" s="59" t="s">
        <v>82</v>
      </c>
      <c r="AG67" s="59"/>
      <c r="AH67" s="59"/>
      <c r="AI67" s="59"/>
      <c r="AJ67" s="550" t="s">
        <v>253</v>
      </c>
      <c r="AK67" s="551"/>
      <c r="AL67" s="552"/>
      <c r="AM67" s="617" t="s">
        <v>84</v>
      </c>
      <c r="AN67" s="618"/>
      <c r="AO67" s="619"/>
      <c r="AP67" s="182" t="s">
        <v>323</v>
      </c>
      <c r="AQ67" s="181">
        <f t="shared" ref="AQ67" si="108">B67</f>
        <v>9</v>
      </c>
      <c r="AR67" s="604">
        <f t="shared" ref="AR67" si="109">MAX(AP68:AQ71)</f>
        <v>0</v>
      </c>
      <c r="AT67" s="139"/>
      <c r="AU67" s="649" t="s">
        <v>318</v>
      </c>
      <c r="AV67" s="649"/>
      <c r="AW67" s="649"/>
      <c r="AX67" s="649"/>
      <c r="AY67" s="649"/>
      <c r="AZ67" s="649"/>
      <c r="BA67" s="649"/>
      <c r="BB67" s="649"/>
      <c r="BC67" s="649"/>
      <c r="BD67" s="649"/>
      <c r="BE67" s="625" t="s">
        <v>83</v>
      </c>
      <c r="BF67" s="648"/>
      <c r="BG67" s="648"/>
      <c r="BH67" s="626"/>
      <c r="BI67" s="625" t="s">
        <v>85</v>
      </c>
      <c r="BJ67" s="626"/>
      <c r="BK67" s="604">
        <f t="shared" ref="BK67" si="110">IFERROR(ROUNDDOWN(SUM(BI68:BJ72),-3),0)</f>
        <v>0</v>
      </c>
    </row>
    <row r="68" spans="2:65" ht="3.9" customHeight="1" x14ac:dyDescent="0.45">
      <c r="B68" s="644"/>
      <c r="C68" s="645"/>
      <c r="D68" s="640"/>
      <c r="E68" s="614"/>
      <c r="F68" s="609"/>
      <c r="G68" s="614"/>
      <c r="H68" s="609"/>
      <c r="I68" s="614"/>
      <c r="J68" s="609"/>
      <c r="K68" s="614"/>
      <c r="L68" s="609"/>
      <c r="M68" s="614"/>
      <c r="N68" s="609"/>
      <c r="O68" s="614"/>
      <c r="P68" s="609"/>
      <c r="Q68" s="614"/>
      <c r="R68" s="609"/>
      <c r="S68" s="610"/>
      <c r="T68" s="3"/>
      <c r="W68" s="518"/>
      <c r="X68" s="515"/>
      <c r="Y68" s="580"/>
      <c r="AB68" s="544" t="s">
        <v>87</v>
      </c>
      <c r="AC68" s="545"/>
      <c r="AD68" s="545"/>
      <c r="AE68" s="546"/>
      <c r="AF68" s="61" t="s">
        <v>88</v>
      </c>
      <c r="AG68" s="61"/>
      <c r="AH68" s="61"/>
      <c r="AI68" s="61"/>
      <c r="AJ68" s="62" t="s">
        <v>89</v>
      </c>
      <c r="AK68" s="63"/>
      <c r="AL68" s="64"/>
      <c r="AM68" s="503" t="s">
        <v>90</v>
      </c>
      <c r="AN68" s="503"/>
      <c r="AO68" s="503"/>
      <c r="AP68" s="503">
        <f t="shared" ref="AP68" si="111">ROUNDDOWN(MIN(IF(AND($H$13="有り",D67&lt;=3.6),130000*D67,0),390000),-3)</f>
        <v>0</v>
      </c>
      <c r="AQ68" s="504"/>
      <c r="AR68" s="605"/>
      <c r="AS68" s="137"/>
      <c r="AT68" s="505" t="s">
        <v>316</v>
      </c>
      <c r="AU68" s="616" t="s">
        <v>399</v>
      </c>
      <c r="AV68" s="616"/>
      <c r="AW68" s="616"/>
      <c r="AX68" s="616"/>
      <c r="AY68" s="616"/>
      <c r="AZ68" s="616"/>
      <c r="BA68" s="616"/>
      <c r="BB68" s="616"/>
      <c r="BC68" s="616"/>
      <c r="BD68" s="616"/>
      <c r="BE68" s="491" t="s">
        <v>402</v>
      </c>
      <c r="BF68" s="492"/>
      <c r="BG68" s="492"/>
      <c r="BH68" s="493"/>
      <c r="BI68" s="511">
        <f t="shared" ref="BI68" si="112">ROUND(W67,2)*80000</f>
        <v>0</v>
      </c>
      <c r="BJ68" s="511"/>
      <c r="BK68" s="605"/>
      <c r="BL68" s="7" t="s">
        <v>404</v>
      </c>
    </row>
    <row r="69" spans="2:65" ht="3.9" customHeight="1" x14ac:dyDescent="0.45">
      <c r="B69" s="644"/>
      <c r="C69" s="645"/>
      <c r="D69" s="640"/>
      <c r="E69" s="614"/>
      <c r="F69" s="609"/>
      <c r="G69" s="614"/>
      <c r="H69" s="609"/>
      <c r="I69" s="614"/>
      <c r="J69" s="609"/>
      <c r="K69" s="614"/>
      <c r="L69" s="609"/>
      <c r="M69" s="614"/>
      <c r="N69" s="609"/>
      <c r="O69" s="614"/>
      <c r="P69" s="609"/>
      <c r="Q69" s="614"/>
      <c r="R69" s="609"/>
      <c r="S69" s="610"/>
      <c r="T69" s="3"/>
      <c r="W69" s="518"/>
      <c r="X69" s="515"/>
      <c r="Y69" s="580"/>
      <c r="AB69" s="547"/>
      <c r="AC69" s="548"/>
      <c r="AD69" s="548"/>
      <c r="AE69" s="549"/>
      <c r="AF69" s="61" t="s">
        <v>91</v>
      </c>
      <c r="AG69" s="61"/>
      <c r="AH69" s="61"/>
      <c r="AI69" s="61"/>
      <c r="AJ69" s="62" t="s">
        <v>92</v>
      </c>
      <c r="AK69" s="63"/>
      <c r="AL69" s="64"/>
      <c r="AM69" s="503" t="s">
        <v>93</v>
      </c>
      <c r="AN69" s="503"/>
      <c r="AO69" s="503"/>
      <c r="AP69" s="503">
        <f t="shared" ref="AP69" si="113">ROUNDDOWN(MIN(IF(AND(OR($H$13="無し",$H$13=""),D67&lt;=3.6),120000*D67,0),360000),-3)</f>
        <v>0</v>
      </c>
      <c r="AQ69" s="504"/>
      <c r="AR69" s="605"/>
      <c r="AS69" s="137"/>
      <c r="AT69" s="506"/>
      <c r="AU69" s="620" t="s">
        <v>400</v>
      </c>
      <c r="AV69" s="620"/>
      <c r="AW69" s="620"/>
      <c r="AX69" s="620"/>
      <c r="AY69" s="620"/>
      <c r="AZ69" s="620"/>
      <c r="BA69" s="620"/>
      <c r="BB69" s="620"/>
      <c r="BC69" s="620"/>
      <c r="BD69" s="620"/>
      <c r="BE69" s="491" t="s">
        <v>100</v>
      </c>
      <c r="BF69" s="492"/>
      <c r="BG69" s="492"/>
      <c r="BH69" s="493"/>
      <c r="BI69" s="511">
        <f t="shared" ref="BI69" si="114">ROUND(X67,2)*50000</f>
        <v>0</v>
      </c>
      <c r="BJ69" s="511"/>
      <c r="BK69" s="605"/>
      <c r="BL69" s="7" t="s">
        <v>405</v>
      </c>
    </row>
    <row r="70" spans="2:65" ht="3.9" customHeight="1" x14ac:dyDescent="0.45">
      <c r="B70" s="644"/>
      <c r="C70" s="645"/>
      <c r="D70" s="640"/>
      <c r="E70" s="614"/>
      <c r="F70" s="609"/>
      <c r="G70" s="614"/>
      <c r="H70" s="609"/>
      <c r="I70" s="614"/>
      <c r="J70" s="609"/>
      <c r="K70" s="614"/>
      <c r="L70" s="609"/>
      <c r="M70" s="614"/>
      <c r="N70" s="609"/>
      <c r="O70" s="614"/>
      <c r="P70" s="609"/>
      <c r="Q70" s="614"/>
      <c r="R70" s="609"/>
      <c r="S70" s="610"/>
      <c r="T70" s="3"/>
      <c r="W70" s="518"/>
      <c r="X70" s="515"/>
      <c r="Y70" s="580"/>
      <c r="AB70" s="544" t="s">
        <v>94</v>
      </c>
      <c r="AC70" s="545"/>
      <c r="AD70" s="545"/>
      <c r="AE70" s="546"/>
      <c r="AF70" s="61" t="s">
        <v>88</v>
      </c>
      <c r="AG70" s="61"/>
      <c r="AH70" s="61"/>
      <c r="AI70" s="61"/>
      <c r="AJ70" s="62" t="s">
        <v>95</v>
      </c>
      <c r="AK70" s="63"/>
      <c r="AL70" s="64"/>
      <c r="AM70" s="503" t="s">
        <v>96</v>
      </c>
      <c r="AN70" s="503"/>
      <c r="AO70" s="503"/>
      <c r="AP70" s="503">
        <f t="shared" ref="AP70" si="115">ROUNDDOWN(IF(AND($H$13="有り",D67&gt;3.6),110000*D67,0),-3)</f>
        <v>0</v>
      </c>
      <c r="AQ70" s="504"/>
      <c r="AR70" s="605"/>
      <c r="AS70" s="138"/>
      <c r="AT70" s="507"/>
      <c r="AU70" s="535" t="s">
        <v>401</v>
      </c>
      <c r="AV70" s="535"/>
      <c r="AW70" s="535"/>
      <c r="AX70" s="535"/>
      <c r="AY70" s="535"/>
      <c r="AZ70" s="535"/>
      <c r="BA70" s="535"/>
      <c r="BB70" s="535"/>
      <c r="BC70" s="535"/>
      <c r="BD70" s="535"/>
      <c r="BE70" s="491" t="s">
        <v>101</v>
      </c>
      <c r="BF70" s="492"/>
      <c r="BG70" s="492"/>
      <c r="BH70" s="493"/>
      <c r="BI70" s="511">
        <f t="shared" ref="BI70" si="116">ROUND(Y67,2)*20000</f>
        <v>0</v>
      </c>
      <c r="BJ70" s="511"/>
      <c r="BK70" s="605"/>
      <c r="BL70" s="7" t="s">
        <v>406</v>
      </c>
      <c r="BM70" s="136"/>
    </row>
    <row r="71" spans="2:65" ht="3.9" customHeight="1" x14ac:dyDescent="0.45">
      <c r="B71" s="644"/>
      <c r="C71" s="645"/>
      <c r="D71" s="640"/>
      <c r="E71" s="614"/>
      <c r="F71" s="609"/>
      <c r="G71" s="614"/>
      <c r="H71" s="609"/>
      <c r="I71" s="614"/>
      <c r="J71" s="609"/>
      <c r="K71" s="614"/>
      <c r="L71" s="609"/>
      <c r="M71" s="614"/>
      <c r="N71" s="609"/>
      <c r="O71" s="614"/>
      <c r="P71" s="609"/>
      <c r="Q71" s="614"/>
      <c r="R71" s="609"/>
      <c r="S71" s="610"/>
      <c r="T71" s="3"/>
      <c r="W71" s="518"/>
      <c r="X71" s="515"/>
      <c r="Y71" s="580"/>
      <c r="AB71" s="547"/>
      <c r="AC71" s="548"/>
      <c r="AD71" s="548"/>
      <c r="AE71" s="549"/>
      <c r="AF71" s="61" t="s">
        <v>91</v>
      </c>
      <c r="AG71" s="61"/>
      <c r="AH71" s="61"/>
      <c r="AI71" s="61"/>
      <c r="AJ71" s="62" t="s">
        <v>98</v>
      </c>
      <c r="AK71" s="63"/>
      <c r="AL71" s="64"/>
      <c r="AM71" s="503" t="s">
        <v>99</v>
      </c>
      <c r="AN71" s="503"/>
      <c r="AO71" s="503"/>
      <c r="AP71" s="503">
        <f t="shared" ref="AP71" si="117">ROUNDDOWN(IF(AND(OR($H$13="無し",$H$13=""),D67&gt;3.6),100000*D67,0),-3)</f>
        <v>0</v>
      </c>
      <c r="AQ71" s="504"/>
      <c r="AR71" s="605"/>
      <c r="AS71" s="138"/>
      <c r="AT71" s="533" t="s">
        <v>317</v>
      </c>
      <c r="AU71" s="509" t="s">
        <v>245</v>
      </c>
      <c r="AV71" s="510"/>
      <c r="AW71" s="510"/>
      <c r="AX71" s="510"/>
      <c r="AY71" s="510"/>
      <c r="AZ71" s="510"/>
      <c r="BA71" s="510"/>
      <c r="BB71" s="510"/>
      <c r="BC71" s="510"/>
      <c r="BD71" s="510"/>
      <c r="BE71" s="491" t="s">
        <v>101</v>
      </c>
      <c r="BF71" s="492"/>
      <c r="BG71" s="492"/>
      <c r="BH71" s="493"/>
      <c r="BI71" s="511">
        <f t="shared" ref="BI71" si="118">P67*20000</f>
        <v>0</v>
      </c>
      <c r="BJ71" s="511"/>
      <c r="BK71" s="605"/>
      <c r="BL71" s="7" t="s">
        <v>406</v>
      </c>
    </row>
    <row r="72" spans="2:65" ht="3.9" customHeight="1" x14ac:dyDescent="0.45">
      <c r="B72" s="644"/>
      <c r="C72" s="645"/>
      <c r="D72" s="640"/>
      <c r="E72" s="614"/>
      <c r="F72" s="609"/>
      <c r="G72" s="614"/>
      <c r="H72" s="609"/>
      <c r="I72" s="614"/>
      <c r="J72" s="609"/>
      <c r="K72" s="614"/>
      <c r="L72" s="609"/>
      <c r="M72" s="614"/>
      <c r="N72" s="609"/>
      <c r="O72" s="614"/>
      <c r="P72" s="609"/>
      <c r="Q72" s="614"/>
      <c r="R72" s="609"/>
      <c r="S72" s="610"/>
      <c r="T72" s="3"/>
      <c r="W72" s="519"/>
      <c r="X72" s="516"/>
      <c r="Y72" s="581"/>
      <c r="AB72" s="532"/>
      <c r="AC72" s="532"/>
      <c r="AD72" s="532"/>
      <c r="AE72" s="532"/>
      <c r="AF72" s="532"/>
      <c r="AG72" s="532"/>
      <c r="AH72" s="532"/>
      <c r="AI72" s="532"/>
      <c r="AJ72" s="532"/>
      <c r="AK72" s="532"/>
      <c r="AL72" s="532"/>
      <c r="AM72" s="532"/>
      <c r="AN72" s="532"/>
      <c r="AO72" s="532"/>
      <c r="AP72" s="532"/>
      <c r="AQ72" s="532"/>
      <c r="AR72" s="606"/>
      <c r="AS72" s="138"/>
      <c r="AT72" s="534"/>
      <c r="AU72" s="509" t="s">
        <v>246</v>
      </c>
      <c r="AV72" s="510"/>
      <c r="AW72" s="510"/>
      <c r="AX72" s="510"/>
      <c r="AY72" s="510"/>
      <c r="AZ72" s="510"/>
      <c r="BA72" s="510"/>
      <c r="BB72" s="510"/>
      <c r="BC72" s="510"/>
      <c r="BD72" s="510"/>
      <c r="BE72" s="491" t="s">
        <v>238</v>
      </c>
      <c r="BF72" s="492"/>
      <c r="BG72" s="492"/>
      <c r="BH72" s="493"/>
      <c r="BI72" s="511">
        <f t="shared" ref="BI72" si="119">R67*10000</f>
        <v>0</v>
      </c>
      <c r="BJ72" s="511"/>
      <c r="BK72" s="606"/>
      <c r="BL72" s="7" t="s">
        <v>407</v>
      </c>
    </row>
    <row r="73" spans="2:65" ht="3.9" customHeight="1" x14ac:dyDescent="0.45">
      <c r="B73" s="662">
        <v>10</v>
      </c>
      <c r="C73" s="663"/>
      <c r="D73" s="654"/>
      <c r="E73" s="655"/>
      <c r="F73" s="658"/>
      <c r="G73" s="655"/>
      <c r="H73" s="658"/>
      <c r="I73" s="655"/>
      <c r="J73" s="658"/>
      <c r="K73" s="655"/>
      <c r="L73" s="658"/>
      <c r="M73" s="655"/>
      <c r="N73" s="658"/>
      <c r="O73" s="655"/>
      <c r="P73" s="658"/>
      <c r="Q73" s="655"/>
      <c r="R73" s="658"/>
      <c r="S73" s="660"/>
      <c r="T73" s="3"/>
      <c r="W73" s="517">
        <f t="shared" ref="W73" si="120">IFERROR(ROUND(D73*J73/F73,3),0)</f>
        <v>0</v>
      </c>
      <c r="X73" s="514">
        <f t="shared" ref="X73" si="121">IFERROR(ROUND(D73*L73/F73,3),0)</f>
        <v>0</v>
      </c>
      <c r="Y73" s="579">
        <f t="shared" ref="Y73" si="122">IFERROR(ROUND(D73*N73/F73,3),0)</f>
        <v>0</v>
      </c>
      <c r="AB73" s="550" t="s">
        <v>252</v>
      </c>
      <c r="AC73" s="551"/>
      <c r="AD73" s="551"/>
      <c r="AE73" s="552"/>
      <c r="AF73" s="59" t="s">
        <v>82</v>
      </c>
      <c r="AG73" s="59"/>
      <c r="AH73" s="59"/>
      <c r="AI73" s="59"/>
      <c r="AJ73" s="550" t="s">
        <v>253</v>
      </c>
      <c r="AK73" s="551"/>
      <c r="AL73" s="552"/>
      <c r="AM73" s="617" t="s">
        <v>84</v>
      </c>
      <c r="AN73" s="618"/>
      <c r="AO73" s="619"/>
      <c r="AP73" s="182" t="s">
        <v>323</v>
      </c>
      <c r="AQ73" s="181">
        <f t="shared" ref="AQ73" si="123">B73</f>
        <v>10</v>
      </c>
      <c r="AR73" s="604">
        <f t="shared" ref="AR73" si="124">MAX(AP74:AQ77)</f>
        <v>0</v>
      </c>
      <c r="AT73" s="139"/>
      <c r="AU73" s="649" t="s">
        <v>318</v>
      </c>
      <c r="AV73" s="649"/>
      <c r="AW73" s="649"/>
      <c r="AX73" s="649"/>
      <c r="AY73" s="649"/>
      <c r="AZ73" s="649"/>
      <c r="BA73" s="649"/>
      <c r="BB73" s="649"/>
      <c r="BC73" s="649"/>
      <c r="BD73" s="649"/>
      <c r="BE73" s="625" t="s">
        <v>83</v>
      </c>
      <c r="BF73" s="648"/>
      <c r="BG73" s="648"/>
      <c r="BH73" s="626"/>
      <c r="BI73" s="625" t="s">
        <v>85</v>
      </c>
      <c r="BJ73" s="626"/>
      <c r="BK73" s="604">
        <f t="shared" ref="BK73" si="125">IFERROR(ROUNDDOWN(SUM(BI74:BJ78),-3),0)</f>
        <v>0</v>
      </c>
    </row>
    <row r="74" spans="2:65" ht="3.9" customHeight="1" x14ac:dyDescent="0.45">
      <c r="B74" s="644"/>
      <c r="C74" s="645"/>
      <c r="D74" s="640"/>
      <c r="E74" s="614"/>
      <c r="F74" s="609"/>
      <c r="G74" s="614"/>
      <c r="H74" s="609"/>
      <c r="I74" s="614"/>
      <c r="J74" s="609"/>
      <c r="K74" s="614"/>
      <c r="L74" s="609"/>
      <c r="M74" s="614"/>
      <c r="N74" s="609"/>
      <c r="O74" s="614"/>
      <c r="P74" s="609"/>
      <c r="Q74" s="614"/>
      <c r="R74" s="609"/>
      <c r="S74" s="610"/>
      <c r="T74" s="3"/>
      <c r="W74" s="518"/>
      <c r="X74" s="515"/>
      <c r="Y74" s="580"/>
      <c r="AB74" s="544" t="s">
        <v>87</v>
      </c>
      <c r="AC74" s="545"/>
      <c r="AD74" s="545"/>
      <c r="AE74" s="546"/>
      <c r="AF74" s="61" t="s">
        <v>88</v>
      </c>
      <c r="AG74" s="61"/>
      <c r="AH74" s="61"/>
      <c r="AI74" s="61"/>
      <c r="AJ74" s="62" t="s">
        <v>89</v>
      </c>
      <c r="AK74" s="63"/>
      <c r="AL74" s="64"/>
      <c r="AM74" s="503" t="s">
        <v>90</v>
      </c>
      <c r="AN74" s="503"/>
      <c r="AO74" s="503"/>
      <c r="AP74" s="503">
        <f t="shared" ref="AP74" si="126">ROUNDDOWN(MIN(IF(AND($H$13="有り",D73&lt;=3.6),130000*D73,0),390000),-3)</f>
        <v>0</v>
      </c>
      <c r="AQ74" s="504"/>
      <c r="AR74" s="605"/>
      <c r="AS74" s="137"/>
      <c r="AT74" s="505" t="s">
        <v>316</v>
      </c>
      <c r="AU74" s="616" t="s">
        <v>399</v>
      </c>
      <c r="AV74" s="616"/>
      <c r="AW74" s="616"/>
      <c r="AX74" s="616"/>
      <c r="AY74" s="616"/>
      <c r="AZ74" s="616"/>
      <c r="BA74" s="616"/>
      <c r="BB74" s="616"/>
      <c r="BC74" s="616"/>
      <c r="BD74" s="616"/>
      <c r="BE74" s="491" t="s">
        <v>402</v>
      </c>
      <c r="BF74" s="492"/>
      <c r="BG74" s="492"/>
      <c r="BH74" s="493"/>
      <c r="BI74" s="511">
        <f t="shared" ref="BI74" si="127">ROUND(W73,2)*80000</f>
        <v>0</v>
      </c>
      <c r="BJ74" s="511"/>
      <c r="BK74" s="605"/>
      <c r="BL74" s="7" t="s">
        <v>404</v>
      </c>
    </row>
    <row r="75" spans="2:65" ht="3.9" customHeight="1" x14ac:dyDescent="0.45">
      <c r="B75" s="644"/>
      <c r="C75" s="645"/>
      <c r="D75" s="640"/>
      <c r="E75" s="614"/>
      <c r="F75" s="609"/>
      <c r="G75" s="614"/>
      <c r="H75" s="609"/>
      <c r="I75" s="614"/>
      <c r="J75" s="609"/>
      <c r="K75" s="614"/>
      <c r="L75" s="609"/>
      <c r="M75" s="614"/>
      <c r="N75" s="609"/>
      <c r="O75" s="614"/>
      <c r="P75" s="609"/>
      <c r="Q75" s="614"/>
      <c r="R75" s="609"/>
      <c r="S75" s="610"/>
      <c r="T75" s="3"/>
      <c r="W75" s="518"/>
      <c r="X75" s="515"/>
      <c r="Y75" s="580"/>
      <c r="AB75" s="547"/>
      <c r="AC75" s="548"/>
      <c r="AD75" s="548"/>
      <c r="AE75" s="549"/>
      <c r="AF75" s="61" t="s">
        <v>91</v>
      </c>
      <c r="AG75" s="61"/>
      <c r="AH75" s="61"/>
      <c r="AI75" s="61"/>
      <c r="AJ75" s="62" t="s">
        <v>92</v>
      </c>
      <c r="AK75" s="63"/>
      <c r="AL75" s="64"/>
      <c r="AM75" s="503" t="s">
        <v>93</v>
      </c>
      <c r="AN75" s="503"/>
      <c r="AO75" s="503"/>
      <c r="AP75" s="503">
        <f t="shared" ref="AP75" si="128">ROUNDDOWN(MIN(IF(AND(OR($H$13="無し",$H$13=""),D73&lt;=3.6),120000*D73,0),360000),-3)</f>
        <v>0</v>
      </c>
      <c r="AQ75" s="504"/>
      <c r="AR75" s="605"/>
      <c r="AS75" s="137"/>
      <c r="AT75" s="506"/>
      <c r="AU75" s="620" t="s">
        <v>400</v>
      </c>
      <c r="AV75" s="620"/>
      <c r="AW75" s="620"/>
      <c r="AX75" s="620"/>
      <c r="AY75" s="620"/>
      <c r="AZ75" s="620"/>
      <c r="BA75" s="620"/>
      <c r="BB75" s="620"/>
      <c r="BC75" s="620"/>
      <c r="BD75" s="620"/>
      <c r="BE75" s="491" t="s">
        <v>100</v>
      </c>
      <c r="BF75" s="492"/>
      <c r="BG75" s="492"/>
      <c r="BH75" s="493"/>
      <c r="BI75" s="511">
        <f t="shared" ref="BI75" si="129">ROUND(X73,2)*50000</f>
        <v>0</v>
      </c>
      <c r="BJ75" s="511"/>
      <c r="BK75" s="605"/>
      <c r="BL75" s="7" t="s">
        <v>405</v>
      </c>
    </row>
    <row r="76" spans="2:65" ht="3.9" customHeight="1" x14ac:dyDescent="0.45">
      <c r="B76" s="644"/>
      <c r="C76" s="645"/>
      <c r="D76" s="640"/>
      <c r="E76" s="614"/>
      <c r="F76" s="609"/>
      <c r="G76" s="614"/>
      <c r="H76" s="609"/>
      <c r="I76" s="614"/>
      <c r="J76" s="609"/>
      <c r="K76" s="614"/>
      <c r="L76" s="609"/>
      <c r="M76" s="614"/>
      <c r="N76" s="609"/>
      <c r="O76" s="614"/>
      <c r="P76" s="609"/>
      <c r="Q76" s="614"/>
      <c r="R76" s="609"/>
      <c r="S76" s="610"/>
      <c r="T76" s="3"/>
      <c r="W76" s="518"/>
      <c r="X76" s="515"/>
      <c r="Y76" s="580"/>
      <c r="AB76" s="544" t="s">
        <v>94</v>
      </c>
      <c r="AC76" s="545"/>
      <c r="AD76" s="545"/>
      <c r="AE76" s="546"/>
      <c r="AF76" s="61" t="s">
        <v>88</v>
      </c>
      <c r="AG76" s="61"/>
      <c r="AH76" s="61"/>
      <c r="AI76" s="61"/>
      <c r="AJ76" s="62" t="s">
        <v>95</v>
      </c>
      <c r="AK76" s="63"/>
      <c r="AL76" s="64"/>
      <c r="AM76" s="503" t="s">
        <v>96</v>
      </c>
      <c r="AN76" s="503"/>
      <c r="AO76" s="503"/>
      <c r="AP76" s="503">
        <f t="shared" ref="AP76" si="130">ROUNDDOWN(IF(AND($H$13="有り",D73&gt;3.6),110000*D73,0),-3)</f>
        <v>0</v>
      </c>
      <c r="AQ76" s="504"/>
      <c r="AR76" s="605"/>
      <c r="AS76" s="138"/>
      <c r="AT76" s="507"/>
      <c r="AU76" s="535" t="s">
        <v>401</v>
      </c>
      <c r="AV76" s="535"/>
      <c r="AW76" s="535"/>
      <c r="AX76" s="535"/>
      <c r="AY76" s="535"/>
      <c r="AZ76" s="535"/>
      <c r="BA76" s="535"/>
      <c r="BB76" s="535"/>
      <c r="BC76" s="535"/>
      <c r="BD76" s="535"/>
      <c r="BE76" s="491" t="s">
        <v>101</v>
      </c>
      <c r="BF76" s="492"/>
      <c r="BG76" s="492"/>
      <c r="BH76" s="493"/>
      <c r="BI76" s="511">
        <f t="shared" ref="BI76" si="131">ROUND(Y73,2)*20000</f>
        <v>0</v>
      </c>
      <c r="BJ76" s="511"/>
      <c r="BK76" s="605"/>
      <c r="BL76" s="7" t="s">
        <v>406</v>
      </c>
      <c r="BM76" s="136"/>
    </row>
    <row r="77" spans="2:65" ht="3.9" customHeight="1" x14ac:dyDescent="0.45">
      <c r="B77" s="644"/>
      <c r="C77" s="645"/>
      <c r="D77" s="640"/>
      <c r="E77" s="614"/>
      <c r="F77" s="609"/>
      <c r="G77" s="614"/>
      <c r="H77" s="609"/>
      <c r="I77" s="614"/>
      <c r="J77" s="609"/>
      <c r="K77" s="614"/>
      <c r="L77" s="609"/>
      <c r="M77" s="614"/>
      <c r="N77" s="609"/>
      <c r="O77" s="614"/>
      <c r="P77" s="609"/>
      <c r="Q77" s="614"/>
      <c r="R77" s="609"/>
      <c r="S77" s="610"/>
      <c r="T77" s="3"/>
      <c r="W77" s="518"/>
      <c r="X77" s="515"/>
      <c r="Y77" s="580"/>
      <c r="AB77" s="547"/>
      <c r="AC77" s="548"/>
      <c r="AD77" s="548"/>
      <c r="AE77" s="549"/>
      <c r="AF77" s="61" t="s">
        <v>91</v>
      </c>
      <c r="AG77" s="61"/>
      <c r="AH77" s="61"/>
      <c r="AI77" s="61"/>
      <c r="AJ77" s="62" t="s">
        <v>98</v>
      </c>
      <c r="AK77" s="63"/>
      <c r="AL77" s="64"/>
      <c r="AM77" s="503" t="s">
        <v>99</v>
      </c>
      <c r="AN77" s="503"/>
      <c r="AO77" s="503"/>
      <c r="AP77" s="503">
        <f t="shared" ref="AP77" si="132">ROUNDDOWN(IF(AND(OR($H$13="無し",$H$13=""),D73&gt;3.6),100000*D73,0),-3)</f>
        <v>0</v>
      </c>
      <c r="AQ77" s="504"/>
      <c r="AR77" s="605"/>
      <c r="AS77" s="138"/>
      <c r="AT77" s="533" t="s">
        <v>317</v>
      </c>
      <c r="AU77" s="509" t="s">
        <v>245</v>
      </c>
      <c r="AV77" s="510"/>
      <c r="AW77" s="510"/>
      <c r="AX77" s="510"/>
      <c r="AY77" s="510"/>
      <c r="AZ77" s="510"/>
      <c r="BA77" s="510"/>
      <c r="BB77" s="510"/>
      <c r="BC77" s="510"/>
      <c r="BD77" s="510"/>
      <c r="BE77" s="491" t="s">
        <v>101</v>
      </c>
      <c r="BF77" s="492"/>
      <c r="BG77" s="492"/>
      <c r="BH77" s="493"/>
      <c r="BI77" s="511">
        <f t="shared" ref="BI77" si="133">P73*20000</f>
        <v>0</v>
      </c>
      <c r="BJ77" s="511"/>
      <c r="BK77" s="605"/>
      <c r="BL77" s="7" t="s">
        <v>406</v>
      </c>
    </row>
    <row r="78" spans="2:65" ht="3.9" customHeight="1" x14ac:dyDescent="0.45">
      <c r="B78" s="664"/>
      <c r="C78" s="665"/>
      <c r="D78" s="656"/>
      <c r="E78" s="657"/>
      <c r="F78" s="659"/>
      <c r="G78" s="657"/>
      <c r="H78" s="659"/>
      <c r="I78" s="657"/>
      <c r="J78" s="659"/>
      <c r="K78" s="657"/>
      <c r="L78" s="659"/>
      <c r="M78" s="657"/>
      <c r="N78" s="659"/>
      <c r="O78" s="657"/>
      <c r="P78" s="659"/>
      <c r="Q78" s="657"/>
      <c r="R78" s="659"/>
      <c r="S78" s="661"/>
      <c r="T78" s="3"/>
      <c r="W78" s="519"/>
      <c r="X78" s="516"/>
      <c r="Y78" s="581"/>
      <c r="AB78" s="532"/>
      <c r="AC78" s="532"/>
      <c r="AD78" s="532"/>
      <c r="AE78" s="532"/>
      <c r="AF78" s="532"/>
      <c r="AG78" s="532"/>
      <c r="AH78" s="532"/>
      <c r="AI78" s="532"/>
      <c r="AJ78" s="532"/>
      <c r="AK78" s="532"/>
      <c r="AL78" s="532"/>
      <c r="AM78" s="532"/>
      <c r="AN78" s="532"/>
      <c r="AO78" s="532"/>
      <c r="AP78" s="532"/>
      <c r="AQ78" s="532"/>
      <c r="AR78" s="606"/>
      <c r="AS78" s="138"/>
      <c r="AT78" s="534"/>
      <c r="AU78" s="509" t="s">
        <v>246</v>
      </c>
      <c r="AV78" s="510"/>
      <c r="AW78" s="510"/>
      <c r="AX78" s="510"/>
      <c r="AY78" s="510"/>
      <c r="AZ78" s="510"/>
      <c r="BA78" s="510"/>
      <c r="BB78" s="510"/>
      <c r="BC78" s="510"/>
      <c r="BD78" s="510"/>
      <c r="BE78" s="491" t="s">
        <v>238</v>
      </c>
      <c r="BF78" s="492"/>
      <c r="BG78" s="492"/>
      <c r="BH78" s="493"/>
      <c r="BI78" s="511">
        <f t="shared" ref="BI78" si="134">R73*10000</f>
        <v>0</v>
      </c>
      <c r="BJ78" s="511"/>
      <c r="BK78" s="606"/>
      <c r="BL78" s="7" t="s">
        <v>407</v>
      </c>
    </row>
    <row r="79" spans="2:65" ht="3.9" customHeight="1" x14ac:dyDescent="0.45">
      <c r="B79" s="644">
        <v>11</v>
      </c>
      <c r="C79" s="645"/>
      <c r="D79" s="640"/>
      <c r="E79" s="614"/>
      <c r="F79" s="609"/>
      <c r="G79" s="614"/>
      <c r="H79" s="609"/>
      <c r="I79" s="614"/>
      <c r="J79" s="609"/>
      <c r="K79" s="614"/>
      <c r="L79" s="609"/>
      <c r="M79" s="614"/>
      <c r="N79" s="609"/>
      <c r="O79" s="614"/>
      <c r="P79" s="609"/>
      <c r="Q79" s="614"/>
      <c r="R79" s="609"/>
      <c r="S79" s="610"/>
      <c r="T79" s="3"/>
      <c r="W79" s="517">
        <f t="shared" ref="W79" si="135">IFERROR(ROUND(D79*J79/F79,3),0)</f>
        <v>0</v>
      </c>
      <c r="X79" s="514">
        <f t="shared" ref="X79" si="136">IFERROR(ROUND(D79*L79/F79,3),0)</f>
        <v>0</v>
      </c>
      <c r="Y79" s="579">
        <f t="shared" ref="Y79" si="137">IFERROR(ROUND(D79*N79/F79,3),0)</f>
        <v>0</v>
      </c>
      <c r="AB79" s="550" t="s">
        <v>252</v>
      </c>
      <c r="AC79" s="551"/>
      <c r="AD79" s="551"/>
      <c r="AE79" s="552"/>
      <c r="AF79" s="59" t="s">
        <v>82</v>
      </c>
      <c r="AG79" s="59"/>
      <c r="AH79" s="59"/>
      <c r="AI79" s="59"/>
      <c r="AJ79" s="550" t="s">
        <v>253</v>
      </c>
      <c r="AK79" s="551"/>
      <c r="AL79" s="552"/>
      <c r="AM79" s="617" t="s">
        <v>84</v>
      </c>
      <c r="AN79" s="618"/>
      <c r="AO79" s="619"/>
      <c r="AP79" s="182" t="s">
        <v>323</v>
      </c>
      <c r="AQ79" s="181">
        <f t="shared" ref="AQ79" si="138">B79</f>
        <v>11</v>
      </c>
      <c r="AR79" s="604">
        <f t="shared" ref="AR79" si="139">MAX(AP80:AQ83)</f>
        <v>0</v>
      </c>
      <c r="AT79" s="139"/>
      <c r="AU79" s="649" t="s">
        <v>318</v>
      </c>
      <c r="AV79" s="649"/>
      <c r="AW79" s="649"/>
      <c r="AX79" s="649"/>
      <c r="AY79" s="649"/>
      <c r="AZ79" s="649"/>
      <c r="BA79" s="649"/>
      <c r="BB79" s="649"/>
      <c r="BC79" s="649"/>
      <c r="BD79" s="649"/>
      <c r="BE79" s="625" t="s">
        <v>83</v>
      </c>
      <c r="BF79" s="648"/>
      <c r="BG79" s="648"/>
      <c r="BH79" s="626"/>
      <c r="BI79" s="625" t="s">
        <v>85</v>
      </c>
      <c r="BJ79" s="626"/>
      <c r="BK79" s="604">
        <f t="shared" ref="BK79" si="140">IFERROR(ROUNDDOWN(SUM(BI80:BJ84),-3),0)</f>
        <v>0</v>
      </c>
    </row>
    <row r="80" spans="2:65" ht="3.9" customHeight="1" x14ac:dyDescent="0.45">
      <c r="B80" s="644"/>
      <c r="C80" s="645"/>
      <c r="D80" s="640"/>
      <c r="E80" s="614"/>
      <c r="F80" s="609"/>
      <c r="G80" s="614"/>
      <c r="H80" s="609"/>
      <c r="I80" s="614"/>
      <c r="J80" s="609"/>
      <c r="K80" s="614"/>
      <c r="L80" s="609"/>
      <c r="M80" s="614"/>
      <c r="N80" s="609"/>
      <c r="O80" s="614"/>
      <c r="P80" s="609"/>
      <c r="Q80" s="614"/>
      <c r="R80" s="609"/>
      <c r="S80" s="610"/>
      <c r="T80" s="3"/>
      <c r="W80" s="518"/>
      <c r="X80" s="515"/>
      <c r="Y80" s="580"/>
      <c r="AB80" s="544" t="s">
        <v>87</v>
      </c>
      <c r="AC80" s="545"/>
      <c r="AD80" s="545"/>
      <c r="AE80" s="546"/>
      <c r="AF80" s="61" t="s">
        <v>88</v>
      </c>
      <c r="AG80" s="61"/>
      <c r="AH80" s="61"/>
      <c r="AI80" s="61"/>
      <c r="AJ80" s="62" t="s">
        <v>89</v>
      </c>
      <c r="AK80" s="63"/>
      <c r="AL80" s="64"/>
      <c r="AM80" s="503" t="s">
        <v>90</v>
      </c>
      <c r="AN80" s="503"/>
      <c r="AO80" s="503"/>
      <c r="AP80" s="503">
        <f t="shared" ref="AP80" si="141">ROUNDDOWN(MIN(IF(AND($H$13="有り",D79&lt;=3.6),130000*D79,0),390000),-3)</f>
        <v>0</v>
      </c>
      <c r="AQ80" s="504"/>
      <c r="AR80" s="605"/>
      <c r="AS80" s="137"/>
      <c r="AT80" s="505" t="s">
        <v>316</v>
      </c>
      <c r="AU80" s="616" t="s">
        <v>399</v>
      </c>
      <c r="AV80" s="616"/>
      <c r="AW80" s="616"/>
      <c r="AX80" s="616"/>
      <c r="AY80" s="616"/>
      <c r="AZ80" s="616"/>
      <c r="BA80" s="616"/>
      <c r="BB80" s="616"/>
      <c r="BC80" s="616"/>
      <c r="BD80" s="616"/>
      <c r="BE80" s="491" t="s">
        <v>402</v>
      </c>
      <c r="BF80" s="492"/>
      <c r="BG80" s="492"/>
      <c r="BH80" s="493"/>
      <c r="BI80" s="511">
        <f t="shared" ref="BI80" si="142">ROUND(W79,2)*80000</f>
        <v>0</v>
      </c>
      <c r="BJ80" s="511"/>
      <c r="BK80" s="605"/>
      <c r="BL80" s="7" t="s">
        <v>404</v>
      </c>
    </row>
    <row r="81" spans="2:65" ht="3.9" customHeight="1" x14ac:dyDescent="0.45">
      <c r="B81" s="644"/>
      <c r="C81" s="645"/>
      <c r="D81" s="640"/>
      <c r="E81" s="614"/>
      <c r="F81" s="609"/>
      <c r="G81" s="614"/>
      <c r="H81" s="609"/>
      <c r="I81" s="614"/>
      <c r="J81" s="609"/>
      <c r="K81" s="614"/>
      <c r="L81" s="609"/>
      <c r="M81" s="614"/>
      <c r="N81" s="609"/>
      <c r="O81" s="614"/>
      <c r="P81" s="609"/>
      <c r="Q81" s="614"/>
      <c r="R81" s="609"/>
      <c r="S81" s="610"/>
      <c r="T81" s="3"/>
      <c r="W81" s="518"/>
      <c r="X81" s="515"/>
      <c r="Y81" s="580"/>
      <c r="AB81" s="547"/>
      <c r="AC81" s="548"/>
      <c r="AD81" s="548"/>
      <c r="AE81" s="549"/>
      <c r="AF81" s="61" t="s">
        <v>91</v>
      </c>
      <c r="AG81" s="61"/>
      <c r="AH81" s="61"/>
      <c r="AI81" s="61"/>
      <c r="AJ81" s="62" t="s">
        <v>92</v>
      </c>
      <c r="AK81" s="63"/>
      <c r="AL81" s="64"/>
      <c r="AM81" s="503" t="s">
        <v>93</v>
      </c>
      <c r="AN81" s="503"/>
      <c r="AO81" s="503"/>
      <c r="AP81" s="503">
        <f t="shared" ref="AP81" si="143">ROUNDDOWN(MIN(IF(AND(OR($H$13="無し",$H$13=""),D79&lt;=3.6),120000*D79,0),360000),-3)</f>
        <v>0</v>
      </c>
      <c r="AQ81" s="504"/>
      <c r="AR81" s="605"/>
      <c r="AS81" s="137"/>
      <c r="AT81" s="506"/>
      <c r="AU81" s="620" t="s">
        <v>400</v>
      </c>
      <c r="AV81" s="620"/>
      <c r="AW81" s="620"/>
      <c r="AX81" s="620"/>
      <c r="AY81" s="620"/>
      <c r="AZ81" s="620"/>
      <c r="BA81" s="620"/>
      <c r="BB81" s="620"/>
      <c r="BC81" s="620"/>
      <c r="BD81" s="620"/>
      <c r="BE81" s="491" t="s">
        <v>100</v>
      </c>
      <c r="BF81" s="492"/>
      <c r="BG81" s="492"/>
      <c r="BH81" s="493"/>
      <c r="BI81" s="511">
        <f t="shared" ref="BI81" si="144">ROUND(X79,2)*50000</f>
        <v>0</v>
      </c>
      <c r="BJ81" s="511"/>
      <c r="BK81" s="605"/>
      <c r="BL81" s="7" t="s">
        <v>405</v>
      </c>
    </row>
    <row r="82" spans="2:65" ht="3.9" customHeight="1" x14ac:dyDescent="0.45">
      <c r="B82" s="644"/>
      <c r="C82" s="645"/>
      <c r="D82" s="640"/>
      <c r="E82" s="614"/>
      <c r="F82" s="609"/>
      <c r="G82" s="614"/>
      <c r="H82" s="609"/>
      <c r="I82" s="614"/>
      <c r="J82" s="609"/>
      <c r="K82" s="614"/>
      <c r="L82" s="609"/>
      <c r="M82" s="614"/>
      <c r="N82" s="609"/>
      <c r="O82" s="614"/>
      <c r="P82" s="609"/>
      <c r="Q82" s="614"/>
      <c r="R82" s="609"/>
      <c r="S82" s="610"/>
      <c r="T82" s="3"/>
      <c r="W82" s="518"/>
      <c r="X82" s="515"/>
      <c r="Y82" s="580"/>
      <c r="AB82" s="544" t="s">
        <v>94</v>
      </c>
      <c r="AC82" s="545"/>
      <c r="AD82" s="545"/>
      <c r="AE82" s="546"/>
      <c r="AF82" s="61" t="s">
        <v>88</v>
      </c>
      <c r="AG82" s="61"/>
      <c r="AH82" s="61"/>
      <c r="AI82" s="61"/>
      <c r="AJ82" s="62" t="s">
        <v>95</v>
      </c>
      <c r="AK82" s="63"/>
      <c r="AL82" s="64"/>
      <c r="AM82" s="503" t="s">
        <v>96</v>
      </c>
      <c r="AN82" s="503"/>
      <c r="AO82" s="503"/>
      <c r="AP82" s="503">
        <f t="shared" ref="AP82" si="145">ROUNDDOWN(IF(AND($H$13="有り",D79&gt;3.6),110000*D79,0),-3)</f>
        <v>0</v>
      </c>
      <c r="AQ82" s="504"/>
      <c r="AR82" s="605"/>
      <c r="AS82" s="138"/>
      <c r="AT82" s="507"/>
      <c r="AU82" s="535" t="s">
        <v>401</v>
      </c>
      <c r="AV82" s="535"/>
      <c r="AW82" s="535"/>
      <c r="AX82" s="535"/>
      <c r="AY82" s="535"/>
      <c r="AZ82" s="535"/>
      <c r="BA82" s="535"/>
      <c r="BB82" s="535"/>
      <c r="BC82" s="535"/>
      <c r="BD82" s="535"/>
      <c r="BE82" s="491" t="s">
        <v>101</v>
      </c>
      <c r="BF82" s="492"/>
      <c r="BG82" s="492"/>
      <c r="BH82" s="493"/>
      <c r="BI82" s="511">
        <f t="shared" ref="BI82" si="146">ROUND(Y79,2)*20000</f>
        <v>0</v>
      </c>
      <c r="BJ82" s="511"/>
      <c r="BK82" s="605"/>
      <c r="BL82" s="7" t="s">
        <v>406</v>
      </c>
      <c r="BM82" s="136"/>
    </row>
    <row r="83" spans="2:65" ht="3.9" customHeight="1" x14ac:dyDescent="0.45">
      <c r="B83" s="644"/>
      <c r="C83" s="645"/>
      <c r="D83" s="640"/>
      <c r="E83" s="614"/>
      <c r="F83" s="609"/>
      <c r="G83" s="614"/>
      <c r="H83" s="609"/>
      <c r="I83" s="614"/>
      <c r="J83" s="609"/>
      <c r="K83" s="614"/>
      <c r="L83" s="609"/>
      <c r="M83" s="614"/>
      <c r="N83" s="609"/>
      <c r="O83" s="614"/>
      <c r="P83" s="609"/>
      <c r="Q83" s="614"/>
      <c r="R83" s="609"/>
      <c r="S83" s="610"/>
      <c r="T83" s="3"/>
      <c r="W83" s="518"/>
      <c r="X83" s="515"/>
      <c r="Y83" s="580"/>
      <c r="AB83" s="547"/>
      <c r="AC83" s="548"/>
      <c r="AD83" s="548"/>
      <c r="AE83" s="549"/>
      <c r="AF83" s="61" t="s">
        <v>91</v>
      </c>
      <c r="AG83" s="61"/>
      <c r="AH83" s="61"/>
      <c r="AI83" s="61"/>
      <c r="AJ83" s="62" t="s">
        <v>98</v>
      </c>
      <c r="AK83" s="63"/>
      <c r="AL83" s="64"/>
      <c r="AM83" s="503" t="s">
        <v>99</v>
      </c>
      <c r="AN83" s="503"/>
      <c r="AO83" s="503"/>
      <c r="AP83" s="503">
        <f t="shared" ref="AP83" si="147">ROUNDDOWN(IF(AND(OR($H$13="無し",$H$13=""),D79&gt;3.6),100000*D79,0),-3)</f>
        <v>0</v>
      </c>
      <c r="AQ83" s="504"/>
      <c r="AR83" s="605"/>
      <c r="AS83" s="138"/>
      <c r="AT83" s="533" t="s">
        <v>317</v>
      </c>
      <c r="AU83" s="509" t="s">
        <v>245</v>
      </c>
      <c r="AV83" s="510"/>
      <c r="AW83" s="510"/>
      <c r="AX83" s="510"/>
      <c r="AY83" s="510"/>
      <c r="AZ83" s="510"/>
      <c r="BA83" s="510"/>
      <c r="BB83" s="510"/>
      <c r="BC83" s="510"/>
      <c r="BD83" s="510"/>
      <c r="BE83" s="491" t="s">
        <v>101</v>
      </c>
      <c r="BF83" s="492"/>
      <c r="BG83" s="492"/>
      <c r="BH83" s="493"/>
      <c r="BI83" s="511">
        <f t="shared" ref="BI83" si="148">P79*20000</f>
        <v>0</v>
      </c>
      <c r="BJ83" s="511"/>
      <c r="BK83" s="605"/>
      <c r="BL83" s="7" t="s">
        <v>406</v>
      </c>
    </row>
    <row r="84" spans="2:65" ht="3.9" customHeight="1" x14ac:dyDescent="0.45">
      <c r="B84" s="644"/>
      <c r="C84" s="645"/>
      <c r="D84" s="640"/>
      <c r="E84" s="614"/>
      <c r="F84" s="609"/>
      <c r="G84" s="614"/>
      <c r="H84" s="609"/>
      <c r="I84" s="614"/>
      <c r="J84" s="609"/>
      <c r="K84" s="614"/>
      <c r="L84" s="609"/>
      <c r="M84" s="614"/>
      <c r="N84" s="609"/>
      <c r="O84" s="614"/>
      <c r="P84" s="609"/>
      <c r="Q84" s="614"/>
      <c r="R84" s="609"/>
      <c r="S84" s="610"/>
      <c r="T84" s="3"/>
      <c r="W84" s="519"/>
      <c r="X84" s="516"/>
      <c r="Y84" s="581"/>
      <c r="AB84" s="532"/>
      <c r="AC84" s="532"/>
      <c r="AD84" s="532"/>
      <c r="AE84" s="532"/>
      <c r="AF84" s="532"/>
      <c r="AG84" s="532"/>
      <c r="AH84" s="532"/>
      <c r="AI84" s="532"/>
      <c r="AJ84" s="532"/>
      <c r="AK84" s="532"/>
      <c r="AL84" s="532"/>
      <c r="AM84" s="532"/>
      <c r="AN84" s="532"/>
      <c r="AO84" s="532"/>
      <c r="AP84" s="532"/>
      <c r="AQ84" s="532"/>
      <c r="AR84" s="606"/>
      <c r="AS84" s="138"/>
      <c r="AT84" s="534"/>
      <c r="AU84" s="509" t="s">
        <v>246</v>
      </c>
      <c r="AV84" s="510"/>
      <c r="AW84" s="510"/>
      <c r="AX84" s="510"/>
      <c r="AY84" s="510"/>
      <c r="AZ84" s="510"/>
      <c r="BA84" s="510"/>
      <c r="BB84" s="510"/>
      <c r="BC84" s="510"/>
      <c r="BD84" s="510"/>
      <c r="BE84" s="491" t="s">
        <v>238</v>
      </c>
      <c r="BF84" s="492"/>
      <c r="BG84" s="492"/>
      <c r="BH84" s="493"/>
      <c r="BI84" s="511">
        <f t="shared" ref="BI84" si="149">R79*10000</f>
        <v>0</v>
      </c>
      <c r="BJ84" s="511"/>
      <c r="BK84" s="606"/>
      <c r="BL84" s="7" t="s">
        <v>407</v>
      </c>
    </row>
    <row r="85" spans="2:65" ht="3.9" customHeight="1" x14ac:dyDescent="0.45">
      <c r="B85" s="662">
        <v>12</v>
      </c>
      <c r="C85" s="663"/>
      <c r="D85" s="654"/>
      <c r="E85" s="655"/>
      <c r="F85" s="658"/>
      <c r="G85" s="655"/>
      <c r="H85" s="658"/>
      <c r="I85" s="655"/>
      <c r="J85" s="658"/>
      <c r="K85" s="655"/>
      <c r="L85" s="658"/>
      <c r="M85" s="655"/>
      <c r="N85" s="658"/>
      <c r="O85" s="655"/>
      <c r="P85" s="658"/>
      <c r="Q85" s="655"/>
      <c r="R85" s="658"/>
      <c r="S85" s="660"/>
      <c r="T85" s="3"/>
      <c r="W85" s="517">
        <f t="shared" ref="W85" si="150">IFERROR(ROUND(D85*J85/F85,3),0)</f>
        <v>0</v>
      </c>
      <c r="X85" s="514">
        <f t="shared" ref="X85" si="151">IFERROR(ROUND(D85*L85/F85,3),0)</f>
        <v>0</v>
      </c>
      <c r="Y85" s="579">
        <f t="shared" ref="Y85" si="152">IFERROR(ROUND(D85*N85/F85,3),0)</f>
        <v>0</v>
      </c>
      <c r="AB85" s="550" t="s">
        <v>252</v>
      </c>
      <c r="AC85" s="551"/>
      <c r="AD85" s="551"/>
      <c r="AE85" s="552"/>
      <c r="AF85" s="59" t="s">
        <v>82</v>
      </c>
      <c r="AG85" s="59"/>
      <c r="AH85" s="59"/>
      <c r="AI85" s="59"/>
      <c r="AJ85" s="550" t="s">
        <v>253</v>
      </c>
      <c r="AK85" s="551"/>
      <c r="AL85" s="552"/>
      <c r="AM85" s="617" t="s">
        <v>84</v>
      </c>
      <c r="AN85" s="618"/>
      <c r="AO85" s="619"/>
      <c r="AP85" s="182" t="s">
        <v>323</v>
      </c>
      <c r="AQ85" s="181">
        <f t="shared" ref="AQ85" si="153">B85</f>
        <v>12</v>
      </c>
      <c r="AR85" s="604">
        <f t="shared" ref="AR85" si="154">MAX(AP86:AQ89)</f>
        <v>0</v>
      </c>
      <c r="AT85" s="139"/>
      <c r="AU85" s="649" t="s">
        <v>318</v>
      </c>
      <c r="AV85" s="649"/>
      <c r="AW85" s="649"/>
      <c r="AX85" s="649"/>
      <c r="AY85" s="649"/>
      <c r="AZ85" s="649"/>
      <c r="BA85" s="649"/>
      <c r="BB85" s="649"/>
      <c r="BC85" s="649"/>
      <c r="BD85" s="649"/>
      <c r="BE85" s="625" t="s">
        <v>83</v>
      </c>
      <c r="BF85" s="648"/>
      <c r="BG85" s="648"/>
      <c r="BH85" s="626"/>
      <c r="BI85" s="625" t="s">
        <v>85</v>
      </c>
      <c r="BJ85" s="626"/>
      <c r="BK85" s="604">
        <f t="shared" ref="BK85" si="155">IFERROR(ROUNDDOWN(SUM(BI86:BJ90),-3),0)</f>
        <v>0</v>
      </c>
    </row>
    <row r="86" spans="2:65" ht="3.9" customHeight="1" x14ac:dyDescent="0.45">
      <c r="B86" s="644"/>
      <c r="C86" s="645"/>
      <c r="D86" s="640"/>
      <c r="E86" s="614"/>
      <c r="F86" s="609"/>
      <c r="G86" s="614"/>
      <c r="H86" s="609"/>
      <c r="I86" s="614"/>
      <c r="J86" s="609"/>
      <c r="K86" s="614"/>
      <c r="L86" s="609"/>
      <c r="M86" s="614"/>
      <c r="N86" s="609"/>
      <c r="O86" s="614"/>
      <c r="P86" s="609"/>
      <c r="Q86" s="614"/>
      <c r="R86" s="609"/>
      <c r="S86" s="610"/>
      <c r="T86" s="3"/>
      <c r="W86" s="518"/>
      <c r="X86" s="515"/>
      <c r="Y86" s="580"/>
      <c r="AB86" s="544" t="s">
        <v>87</v>
      </c>
      <c r="AC86" s="545"/>
      <c r="AD86" s="545"/>
      <c r="AE86" s="546"/>
      <c r="AF86" s="61" t="s">
        <v>88</v>
      </c>
      <c r="AG86" s="61"/>
      <c r="AH86" s="61"/>
      <c r="AI86" s="61"/>
      <c r="AJ86" s="62" t="s">
        <v>89</v>
      </c>
      <c r="AK86" s="63"/>
      <c r="AL86" s="64"/>
      <c r="AM86" s="503" t="s">
        <v>90</v>
      </c>
      <c r="AN86" s="503"/>
      <c r="AO86" s="503"/>
      <c r="AP86" s="503">
        <f t="shared" ref="AP86" si="156">ROUNDDOWN(MIN(IF(AND($H$13="有り",D85&lt;=3.6),130000*D85,0),390000),-3)</f>
        <v>0</v>
      </c>
      <c r="AQ86" s="504"/>
      <c r="AR86" s="605"/>
      <c r="AS86" s="137"/>
      <c r="AT86" s="505" t="s">
        <v>316</v>
      </c>
      <c r="AU86" s="616" t="s">
        <v>399</v>
      </c>
      <c r="AV86" s="616"/>
      <c r="AW86" s="616"/>
      <c r="AX86" s="616"/>
      <c r="AY86" s="616"/>
      <c r="AZ86" s="616"/>
      <c r="BA86" s="616"/>
      <c r="BB86" s="616"/>
      <c r="BC86" s="616"/>
      <c r="BD86" s="616"/>
      <c r="BE86" s="491" t="s">
        <v>402</v>
      </c>
      <c r="BF86" s="492"/>
      <c r="BG86" s="492"/>
      <c r="BH86" s="493"/>
      <c r="BI86" s="511">
        <f t="shared" ref="BI86" si="157">ROUND(W85,2)*80000</f>
        <v>0</v>
      </c>
      <c r="BJ86" s="511"/>
      <c r="BK86" s="605"/>
      <c r="BL86" s="7" t="s">
        <v>404</v>
      </c>
    </row>
    <row r="87" spans="2:65" ht="3.9" customHeight="1" x14ac:dyDescent="0.45">
      <c r="B87" s="644"/>
      <c r="C87" s="645"/>
      <c r="D87" s="640"/>
      <c r="E87" s="614"/>
      <c r="F87" s="609"/>
      <c r="G87" s="614"/>
      <c r="H87" s="609"/>
      <c r="I87" s="614"/>
      <c r="J87" s="609"/>
      <c r="K87" s="614"/>
      <c r="L87" s="609"/>
      <c r="M87" s="614"/>
      <c r="N87" s="609"/>
      <c r="O87" s="614"/>
      <c r="P87" s="609"/>
      <c r="Q87" s="614"/>
      <c r="R87" s="609"/>
      <c r="S87" s="610"/>
      <c r="T87" s="3"/>
      <c r="W87" s="518"/>
      <c r="X87" s="515"/>
      <c r="Y87" s="580"/>
      <c r="AB87" s="547"/>
      <c r="AC87" s="548"/>
      <c r="AD87" s="548"/>
      <c r="AE87" s="549"/>
      <c r="AF87" s="61" t="s">
        <v>91</v>
      </c>
      <c r="AG87" s="61"/>
      <c r="AH87" s="61"/>
      <c r="AI87" s="61"/>
      <c r="AJ87" s="62" t="s">
        <v>92</v>
      </c>
      <c r="AK87" s="63"/>
      <c r="AL87" s="64"/>
      <c r="AM87" s="503" t="s">
        <v>93</v>
      </c>
      <c r="AN87" s="503"/>
      <c r="AO87" s="503"/>
      <c r="AP87" s="503">
        <f t="shared" ref="AP87" si="158">ROUNDDOWN(MIN(IF(AND(OR($H$13="無し",$H$13=""),D85&lt;=3.6),120000*D85,0),360000),-3)</f>
        <v>0</v>
      </c>
      <c r="AQ87" s="504"/>
      <c r="AR87" s="605"/>
      <c r="AS87" s="137"/>
      <c r="AT87" s="506"/>
      <c r="AU87" s="620" t="s">
        <v>400</v>
      </c>
      <c r="AV87" s="620"/>
      <c r="AW87" s="620"/>
      <c r="AX87" s="620"/>
      <c r="AY87" s="620"/>
      <c r="AZ87" s="620"/>
      <c r="BA87" s="620"/>
      <c r="BB87" s="620"/>
      <c r="BC87" s="620"/>
      <c r="BD87" s="620"/>
      <c r="BE87" s="491" t="s">
        <v>100</v>
      </c>
      <c r="BF87" s="492"/>
      <c r="BG87" s="492"/>
      <c r="BH87" s="493"/>
      <c r="BI87" s="511">
        <f t="shared" ref="BI87" si="159">ROUND(X85,2)*50000</f>
        <v>0</v>
      </c>
      <c r="BJ87" s="511"/>
      <c r="BK87" s="605"/>
      <c r="BL87" s="7" t="s">
        <v>405</v>
      </c>
    </row>
    <row r="88" spans="2:65" ht="3.9" customHeight="1" x14ac:dyDescent="0.45">
      <c r="B88" s="644"/>
      <c r="C88" s="645"/>
      <c r="D88" s="640"/>
      <c r="E88" s="614"/>
      <c r="F88" s="609"/>
      <c r="G88" s="614"/>
      <c r="H88" s="609"/>
      <c r="I88" s="614"/>
      <c r="J88" s="609"/>
      <c r="K88" s="614"/>
      <c r="L88" s="609"/>
      <c r="M88" s="614"/>
      <c r="N88" s="609"/>
      <c r="O88" s="614"/>
      <c r="P88" s="609"/>
      <c r="Q88" s="614"/>
      <c r="R88" s="609"/>
      <c r="S88" s="610"/>
      <c r="T88" s="3"/>
      <c r="W88" s="518"/>
      <c r="X88" s="515"/>
      <c r="Y88" s="580"/>
      <c r="AB88" s="544" t="s">
        <v>94</v>
      </c>
      <c r="AC88" s="545"/>
      <c r="AD88" s="545"/>
      <c r="AE88" s="546"/>
      <c r="AF88" s="61" t="s">
        <v>88</v>
      </c>
      <c r="AG88" s="61"/>
      <c r="AH88" s="61"/>
      <c r="AI88" s="61"/>
      <c r="AJ88" s="62" t="s">
        <v>95</v>
      </c>
      <c r="AK88" s="63"/>
      <c r="AL88" s="64"/>
      <c r="AM88" s="503" t="s">
        <v>96</v>
      </c>
      <c r="AN88" s="503"/>
      <c r="AO88" s="503"/>
      <c r="AP88" s="503">
        <f t="shared" ref="AP88" si="160">ROUNDDOWN(IF(AND($H$13="有り",D85&gt;3.6),110000*D85,0),-3)</f>
        <v>0</v>
      </c>
      <c r="AQ88" s="504"/>
      <c r="AR88" s="605"/>
      <c r="AS88" s="138"/>
      <c r="AT88" s="507"/>
      <c r="AU88" s="535" t="s">
        <v>401</v>
      </c>
      <c r="AV88" s="535"/>
      <c r="AW88" s="535"/>
      <c r="AX88" s="535"/>
      <c r="AY88" s="535"/>
      <c r="AZ88" s="535"/>
      <c r="BA88" s="535"/>
      <c r="BB88" s="535"/>
      <c r="BC88" s="535"/>
      <c r="BD88" s="535"/>
      <c r="BE88" s="491" t="s">
        <v>101</v>
      </c>
      <c r="BF88" s="492"/>
      <c r="BG88" s="492"/>
      <c r="BH88" s="493"/>
      <c r="BI88" s="511">
        <f t="shared" ref="BI88" si="161">ROUND(Y85,2)*20000</f>
        <v>0</v>
      </c>
      <c r="BJ88" s="511"/>
      <c r="BK88" s="605"/>
      <c r="BL88" s="7" t="s">
        <v>406</v>
      </c>
      <c r="BM88" s="136"/>
    </row>
    <row r="89" spans="2:65" ht="3.9" customHeight="1" x14ac:dyDescent="0.45">
      <c r="B89" s="644"/>
      <c r="C89" s="645"/>
      <c r="D89" s="640"/>
      <c r="E89" s="614"/>
      <c r="F89" s="609"/>
      <c r="G89" s="614"/>
      <c r="H89" s="609"/>
      <c r="I89" s="614"/>
      <c r="J89" s="609"/>
      <c r="K89" s="614"/>
      <c r="L89" s="609"/>
      <c r="M89" s="614"/>
      <c r="N89" s="609"/>
      <c r="O89" s="614"/>
      <c r="P89" s="609"/>
      <c r="Q89" s="614"/>
      <c r="R89" s="609"/>
      <c r="S89" s="610"/>
      <c r="T89" s="3"/>
      <c r="W89" s="518"/>
      <c r="X89" s="515"/>
      <c r="Y89" s="580"/>
      <c r="AB89" s="547"/>
      <c r="AC89" s="548"/>
      <c r="AD89" s="548"/>
      <c r="AE89" s="549"/>
      <c r="AF89" s="61" t="s">
        <v>91</v>
      </c>
      <c r="AG89" s="61"/>
      <c r="AH89" s="61"/>
      <c r="AI89" s="61"/>
      <c r="AJ89" s="62" t="s">
        <v>98</v>
      </c>
      <c r="AK89" s="63"/>
      <c r="AL89" s="64"/>
      <c r="AM89" s="503" t="s">
        <v>99</v>
      </c>
      <c r="AN89" s="503"/>
      <c r="AO89" s="503"/>
      <c r="AP89" s="503">
        <f t="shared" ref="AP89" si="162">ROUNDDOWN(IF(AND(OR($H$13="無し",$H$13=""),D85&gt;3.6),100000*D85,0),-3)</f>
        <v>0</v>
      </c>
      <c r="AQ89" s="504"/>
      <c r="AR89" s="605"/>
      <c r="AS89" s="138"/>
      <c r="AT89" s="533" t="s">
        <v>317</v>
      </c>
      <c r="AU89" s="509" t="s">
        <v>245</v>
      </c>
      <c r="AV89" s="510"/>
      <c r="AW89" s="510"/>
      <c r="AX89" s="510"/>
      <c r="AY89" s="510"/>
      <c r="AZ89" s="510"/>
      <c r="BA89" s="510"/>
      <c r="BB89" s="510"/>
      <c r="BC89" s="510"/>
      <c r="BD89" s="510"/>
      <c r="BE89" s="491" t="s">
        <v>101</v>
      </c>
      <c r="BF89" s="492"/>
      <c r="BG89" s="492"/>
      <c r="BH89" s="493"/>
      <c r="BI89" s="511">
        <f t="shared" ref="BI89" si="163">P85*20000</f>
        <v>0</v>
      </c>
      <c r="BJ89" s="511"/>
      <c r="BK89" s="605"/>
      <c r="BL89" s="7" t="s">
        <v>406</v>
      </c>
    </row>
    <row r="90" spans="2:65" ht="3.9" customHeight="1" x14ac:dyDescent="0.45">
      <c r="B90" s="664"/>
      <c r="C90" s="665"/>
      <c r="D90" s="656"/>
      <c r="E90" s="657"/>
      <c r="F90" s="659"/>
      <c r="G90" s="657"/>
      <c r="H90" s="659"/>
      <c r="I90" s="657"/>
      <c r="J90" s="659"/>
      <c r="K90" s="657"/>
      <c r="L90" s="659"/>
      <c r="M90" s="657"/>
      <c r="N90" s="659"/>
      <c r="O90" s="657"/>
      <c r="P90" s="659"/>
      <c r="Q90" s="657"/>
      <c r="R90" s="659"/>
      <c r="S90" s="661"/>
      <c r="T90" s="3"/>
      <c r="W90" s="519"/>
      <c r="X90" s="516"/>
      <c r="Y90" s="581"/>
      <c r="AB90" s="532"/>
      <c r="AC90" s="532"/>
      <c r="AD90" s="532"/>
      <c r="AE90" s="532"/>
      <c r="AF90" s="532"/>
      <c r="AG90" s="532"/>
      <c r="AH90" s="532"/>
      <c r="AI90" s="532"/>
      <c r="AJ90" s="532"/>
      <c r="AK90" s="532"/>
      <c r="AL90" s="532"/>
      <c r="AM90" s="532"/>
      <c r="AN90" s="532"/>
      <c r="AO90" s="532"/>
      <c r="AP90" s="532"/>
      <c r="AQ90" s="532"/>
      <c r="AR90" s="606"/>
      <c r="AS90" s="138"/>
      <c r="AT90" s="534"/>
      <c r="AU90" s="509" t="s">
        <v>246</v>
      </c>
      <c r="AV90" s="510"/>
      <c r="AW90" s="510"/>
      <c r="AX90" s="510"/>
      <c r="AY90" s="510"/>
      <c r="AZ90" s="510"/>
      <c r="BA90" s="510"/>
      <c r="BB90" s="510"/>
      <c r="BC90" s="510"/>
      <c r="BD90" s="510"/>
      <c r="BE90" s="491" t="s">
        <v>238</v>
      </c>
      <c r="BF90" s="492"/>
      <c r="BG90" s="492"/>
      <c r="BH90" s="493"/>
      <c r="BI90" s="511">
        <f t="shared" ref="BI90" si="164">R85*10000</f>
        <v>0</v>
      </c>
      <c r="BJ90" s="511"/>
      <c r="BK90" s="606"/>
      <c r="BL90" s="7" t="s">
        <v>407</v>
      </c>
    </row>
    <row r="91" spans="2:65" ht="3.9" customHeight="1" x14ac:dyDescent="0.45">
      <c r="B91" s="644">
        <v>13</v>
      </c>
      <c r="C91" s="645"/>
      <c r="D91" s="640"/>
      <c r="E91" s="614"/>
      <c r="F91" s="609"/>
      <c r="G91" s="614"/>
      <c r="H91" s="609"/>
      <c r="I91" s="614"/>
      <c r="J91" s="609"/>
      <c r="K91" s="614"/>
      <c r="L91" s="609"/>
      <c r="M91" s="614"/>
      <c r="N91" s="609"/>
      <c r="O91" s="614"/>
      <c r="P91" s="609"/>
      <c r="Q91" s="614"/>
      <c r="R91" s="609"/>
      <c r="S91" s="610"/>
      <c r="T91" s="3"/>
      <c r="W91" s="517">
        <f t="shared" ref="W91" si="165">IFERROR(ROUND(D91*J91/F91,3),0)</f>
        <v>0</v>
      </c>
      <c r="X91" s="514">
        <f t="shared" ref="X91" si="166">IFERROR(ROUND(D91*L91/F91,3),0)</f>
        <v>0</v>
      </c>
      <c r="Y91" s="579">
        <f t="shared" ref="Y91" si="167">IFERROR(ROUND(D91*N91/F91,3),0)</f>
        <v>0</v>
      </c>
      <c r="AB91" s="550" t="s">
        <v>252</v>
      </c>
      <c r="AC91" s="551"/>
      <c r="AD91" s="551"/>
      <c r="AE91" s="552"/>
      <c r="AF91" s="59" t="s">
        <v>82</v>
      </c>
      <c r="AG91" s="59"/>
      <c r="AH91" s="59"/>
      <c r="AI91" s="59"/>
      <c r="AJ91" s="550" t="s">
        <v>253</v>
      </c>
      <c r="AK91" s="551"/>
      <c r="AL91" s="552"/>
      <c r="AM91" s="617" t="s">
        <v>84</v>
      </c>
      <c r="AN91" s="618"/>
      <c r="AO91" s="619"/>
      <c r="AP91" s="182" t="s">
        <v>323</v>
      </c>
      <c r="AQ91" s="181">
        <f t="shared" ref="AQ91" si="168">B91</f>
        <v>13</v>
      </c>
      <c r="AR91" s="604">
        <f t="shared" ref="AR91" si="169">MAX(AP92:AQ95)</f>
        <v>0</v>
      </c>
      <c r="AT91" s="139"/>
      <c r="AU91" s="649" t="s">
        <v>318</v>
      </c>
      <c r="AV91" s="649"/>
      <c r="AW91" s="649"/>
      <c r="AX91" s="649"/>
      <c r="AY91" s="649"/>
      <c r="AZ91" s="649"/>
      <c r="BA91" s="649"/>
      <c r="BB91" s="649"/>
      <c r="BC91" s="649"/>
      <c r="BD91" s="649"/>
      <c r="BE91" s="625" t="s">
        <v>83</v>
      </c>
      <c r="BF91" s="648"/>
      <c r="BG91" s="648"/>
      <c r="BH91" s="626"/>
      <c r="BI91" s="625" t="s">
        <v>85</v>
      </c>
      <c r="BJ91" s="626"/>
      <c r="BK91" s="604">
        <f t="shared" ref="BK91" si="170">IFERROR(ROUNDDOWN(SUM(BI92:BJ96),-3),0)</f>
        <v>0</v>
      </c>
    </row>
    <row r="92" spans="2:65" ht="3.9" customHeight="1" x14ac:dyDescent="0.45">
      <c r="B92" s="644"/>
      <c r="C92" s="645"/>
      <c r="D92" s="640"/>
      <c r="E92" s="614"/>
      <c r="F92" s="609"/>
      <c r="G92" s="614"/>
      <c r="H92" s="609"/>
      <c r="I92" s="614"/>
      <c r="J92" s="609"/>
      <c r="K92" s="614"/>
      <c r="L92" s="609"/>
      <c r="M92" s="614"/>
      <c r="N92" s="609"/>
      <c r="O92" s="614"/>
      <c r="P92" s="609"/>
      <c r="Q92" s="614"/>
      <c r="R92" s="609"/>
      <c r="S92" s="610"/>
      <c r="T92" s="3"/>
      <c r="W92" s="518"/>
      <c r="X92" s="515"/>
      <c r="Y92" s="580"/>
      <c r="AB92" s="544" t="s">
        <v>87</v>
      </c>
      <c r="AC92" s="545"/>
      <c r="AD92" s="545"/>
      <c r="AE92" s="546"/>
      <c r="AF92" s="61" t="s">
        <v>88</v>
      </c>
      <c r="AG92" s="61"/>
      <c r="AH92" s="61"/>
      <c r="AI92" s="61"/>
      <c r="AJ92" s="62" t="s">
        <v>89</v>
      </c>
      <c r="AK92" s="63"/>
      <c r="AL92" s="64"/>
      <c r="AM92" s="503" t="s">
        <v>90</v>
      </c>
      <c r="AN92" s="503"/>
      <c r="AO92" s="503"/>
      <c r="AP92" s="503">
        <f t="shared" ref="AP92" si="171">ROUNDDOWN(MIN(IF(AND($H$13="有り",D91&lt;=3.6),130000*D91,0),390000),-3)</f>
        <v>0</v>
      </c>
      <c r="AQ92" s="504"/>
      <c r="AR92" s="605"/>
      <c r="AS92" s="137"/>
      <c r="AT92" s="505" t="s">
        <v>316</v>
      </c>
      <c r="AU92" s="616" t="s">
        <v>399</v>
      </c>
      <c r="AV92" s="616"/>
      <c r="AW92" s="616"/>
      <c r="AX92" s="616"/>
      <c r="AY92" s="616"/>
      <c r="AZ92" s="616"/>
      <c r="BA92" s="616"/>
      <c r="BB92" s="616"/>
      <c r="BC92" s="616"/>
      <c r="BD92" s="616"/>
      <c r="BE92" s="491" t="s">
        <v>402</v>
      </c>
      <c r="BF92" s="492"/>
      <c r="BG92" s="492"/>
      <c r="BH92" s="493"/>
      <c r="BI92" s="511">
        <f t="shared" ref="BI92" si="172">ROUND(W91,2)*80000</f>
        <v>0</v>
      </c>
      <c r="BJ92" s="511"/>
      <c r="BK92" s="605"/>
      <c r="BL92" s="7" t="s">
        <v>404</v>
      </c>
    </row>
    <row r="93" spans="2:65" ht="3.9" customHeight="1" x14ac:dyDescent="0.45">
      <c r="B93" s="644"/>
      <c r="C93" s="645"/>
      <c r="D93" s="640"/>
      <c r="E93" s="614"/>
      <c r="F93" s="609"/>
      <c r="G93" s="614"/>
      <c r="H93" s="609"/>
      <c r="I93" s="614"/>
      <c r="J93" s="609"/>
      <c r="K93" s="614"/>
      <c r="L93" s="609"/>
      <c r="M93" s="614"/>
      <c r="N93" s="609"/>
      <c r="O93" s="614"/>
      <c r="P93" s="609"/>
      <c r="Q93" s="614"/>
      <c r="R93" s="609"/>
      <c r="S93" s="610"/>
      <c r="T93" s="3"/>
      <c r="W93" s="518"/>
      <c r="X93" s="515"/>
      <c r="Y93" s="580"/>
      <c r="AB93" s="547"/>
      <c r="AC93" s="548"/>
      <c r="AD93" s="548"/>
      <c r="AE93" s="549"/>
      <c r="AF93" s="61" t="s">
        <v>91</v>
      </c>
      <c r="AG93" s="61"/>
      <c r="AH93" s="61"/>
      <c r="AI93" s="61"/>
      <c r="AJ93" s="62" t="s">
        <v>92</v>
      </c>
      <c r="AK93" s="63"/>
      <c r="AL93" s="64"/>
      <c r="AM93" s="503" t="s">
        <v>93</v>
      </c>
      <c r="AN93" s="503"/>
      <c r="AO93" s="503"/>
      <c r="AP93" s="503">
        <f t="shared" ref="AP93" si="173">ROUNDDOWN(MIN(IF(AND(OR($H$13="無し",$H$13=""),D91&lt;=3.6),120000*D91,0),360000),-3)</f>
        <v>0</v>
      </c>
      <c r="AQ93" s="504"/>
      <c r="AR93" s="605"/>
      <c r="AS93" s="137"/>
      <c r="AT93" s="506"/>
      <c r="AU93" s="620" t="s">
        <v>400</v>
      </c>
      <c r="AV93" s="620"/>
      <c r="AW93" s="620"/>
      <c r="AX93" s="620"/>
      <c r="AY93" s="620"/>
      <c r="AZ93" s="620"/>
      <c r="BA93" s="620"/>
      <c r="BB93" s="620"/>
      <c r="BC93" s="620"/>
      <c r="BD93" s="620"/>
      <c r="BE93" s="491" t="s">
        <v>100</v>
      </c>
      <c r="BF93" s="492"/>
      <c r="BG93" s="492"/>
      <c r="BH93" s="493"/>
      <c r="BI93" s="511">
        <f t="shared" ref="BI93" si="174">ROUND(X91,2)*50000</f>
        <v>0</v>
      </c>
      <c r="BJ93" s="511"/>
      <c r="BK93" s="605"/>
      <c r="BL93" s="7" t="s">
        <v>405</v>
      </c>
    </row>
    <row r="94" spans="2:65" ht="3.9" customHeight="1" x14ac:dyDescent="0.45">
      <c r="B94" s="644"/>
      <c r="C94" s="645"/>
      <c r="D94" s="640"/>
      <c r="E94" s="614"/>
      <c r="F94" s="609"/>
      <c r="G94" s="614"/>
      <c r="H94" s="609"/>
      <c r="I94" s="614"/>
      <c r="J94" s="609"/>
      <c r="K94" s="614"/>
      <c r="L94" s="609"/>
      <c r="M94" s="614"/>
      <c r="N94" s="609"/>
      <c r="O94" s="614"/>
      <c r="P94" s="609"/>
      <c r="Q94" s="614"/>
      <c r="R94" s="609"/>
      <c r="S94" s="610"/>
      <c r="T94" s="3"/>
      <c r="W94" s="518"/>
      <c r="X94" s="515"/>
      <c r="Y94" s="580"/>
      <c r="AB94" s="544" t="s">
        <v>94</v>
      </c>
      <c r="AC94" s="545"/>
      <c r="AD94" s="545"/>
      <c r="AE94" s="546"/>
      <c r="AF94" s="61" t="s">
        <v>88</v>
      </c>
      <c r="AG94" s="61"/>
      <c r="AH94" s="61"/>
      <c r="AI94" s="61"/>
      <c r="AJ94" s="62" t="s">
        <v>95</v>
      </c>
      <c r="AK94" s="63"/>
      <c r="AL94" s="64"/>
      <c r="AM94" s="503" t="s">
        <v>96</v>
      </c>
      <c r="AN94" s="503"/>
      <c r="AO94" s="503"/>
      <c r="AP94" s="503">
        <f t="shared" ref="AP94" si="175">ROUNDDOWN(IF(AND($H$13="有り",D91&gt;3.6),110000*D91,0),-3)</f>
        <v>0</v>
      </c>
      <c r="AQ94" s="504"/>
      <c r="AR94" s="605"/>
      <c r="AS94" s="138"/>
      <c r="AT94" s="507"/>
      <c r="AU94" s="535" t="s">
        <v>401</v>
      </c>
      <c r="AV94" s="535"/>
      <c r="AW94" s="535"/>
      <c r="AX94" s="535"/>
      <c r="AY94" s="535"/>
      <c r="AZ94" s="535"/>
      <c r="BA94" s="535"/>
      <c r="BB94" s="535"/>
      <c r="BC94" s="535"/>
      <c r="BD94" s="535"/>
      <c r="BE94" s="491" t="s">
        <v>101</v>
      </c>
      <c r="BF94" s="492"/>
      <c r="BG94" s="492"/>
      <c r="BH94" s="493"/>
      <c r="BI94" s="511">
        <f t="shared" ref="BI94" si="176">ROUND(Y91,2)*20000</f>
        <v>0</v>
      </c>
      <c r="BJ94" s="511"/>
      <c r="BK94" s="605"/>
      <c r="BL94" s="7" t="s">
        <v>406</v>
      </c>
      <c r="BM94" s="136"/>
    </row>
    <row r="95" spans="2:65" ht="3.9" customHeight="1" x14ac:dyDescent="0.45">
      <c r="B95" s="644"/>
      <c r="C95" s="645"/>
      <c r="D95" s="640"/>
      <c r="E95" s="614"/>
      <c r="F95" s="609"/>
      <c r="G95" s="614"/>
      <c r="H95" s="609"/>
      <c r="I95" s="614"/>
      <c r="J95" s="609"/>
      <c r="K95" s="614"/>
      <c r="L95" s="609"/>
      <c r="M95" s="614"/>
      <c r="N95" s="609"/>
      <c r="O95" s="614"/>
      <c r="P95" s="609"/>
      <c r="Q95" s="614"/>
      <c r="R95" s="609"/>
      <c r="S95" s="610"/>
      <c r="T95" s="3"/>
      <c r="W95" s="518"/>
      <c r="X95" s="515"/>
      <c r="Y95" s="580"/>
      <c r="AB95" s="547"/>
      <c r="AC95" s="548"/>
      <c r="AD95" s="548"/>
      <c r="AE95" s="549"/>
      <c r="AF95" s="61" t="s">
        <v>91</v>
      </c>
      <c r="AG95" s="61"/>
      <c r="AH95" s="61"/>
      <c r="AI95" s="61"/>
      <c r="AJ95" s="62" t="s">
        <v>98</v>
      </c>
      <c r="AK95" s="63"/>
      <c r="AL95" s="64"/>
      <c r="AM95" s="503" t="s">
        <v>99</v>
      </c>
      <c r="AN95" s="503"/>
      <c r="AO95" s="503"/>
      <c r="AP95" s="503">
        <f t="shared" ref="AP95" si="177">ROUNDDOWN(IF(AND(OR($H$13="無し",$H$13=""),D91&gt;3.6),100000*D91,0),-3)</f>
        <v>0</v>
      </c>
      <c r="AQ95" s="504"/>
      <c r="AR95" s="605"/>
      <c r="AS95" s="138"/>
      <c r="AT95" s="533" t="s">
        <v>317</v>
      </c>
      <c r="AU95" s="509" t="s">
        <v>245</v>
      </c>
      <c r="AV95" s="510"/>
      <c r="AW95" s="510"/>
      <c r="AX95" s="510"/>
      <c r="AY95" s="510"/>
      <c r="AZ95" s="510"/>
      <c r="BA95" s="510"/>
      <c r="BB95" s="510"/>
      <c r="BC95" s="510"/>
      <c r="BD95" s="510"/>
      <c r="BE95" s="491" t="s">
        <v>101</v>
      </c>
      <c r="BF95" s="492"/>
      <c r="BG95" s="492"/>
      <c r="BH95" s="493"/>
      <c r="BI95" s="511">
        <f t="shared" ref="BI95" si="178">P91*20000</f>
        <v>0</v>
      </c>
      <c r="BJ95" s="511"/>
      <c r="BK95" s="605"/>
      <c r="BL95" s="7" t="s">
        <v>406</v>
      </c>
    </row>
    <row r="96" spans="2:65" ht="3.9" customHeight="1" x14ac:dyDescent="0.45">
      <c r="B96" s="644"/>
      <c r="C96" s="645"/>
      <c r="D96" s="640"/>
      <c r="E96" s="614"/>
      <c r="F96" s="609"/>
      <c r="G96" s="614"/>
      <c r="H96" s="609"/>
      <c r="I96" s="614"/>
      <c r="J96" s="609"/>
      <c r="K96" s="614"/>
      <c r="L96" s="609"/>
      <c r="M96" s="614"/>
      <c r="N96" s="609"/>
      <c r="O96" s="614"/>
      <c r="P96" s="609"/>
      <c r="Q96" s="614"/>
      <c r="R96" s="609"/>
      <c r="S96" s="610"/>
      <c r="T96" s="3"/>
      <c r="W96" s="519"/>
      <c r="X96" s="516"/>
      <c r="Y96" s="581"/>
      <c r="AB96" s="532"/>
      <c r="AC96" s="532"/>
      <c r="AD96" s="532"/>
      <c r="AE96" s="532"/>
      <c r="AF96" s="532"/>
      <c r="AG96" s="532"/>
      <c r="AH96" s="532"/>
      <c r="AI96" s="532"/>
      <c r="AJ96" s="532"/>
      <c r="AK96" s="532"/>
      <c r="AL96" s="532"/>
      <c r="AM96" s="532"/>
      <c r="AN96" s="532"/>
      <c r="AO96" s="532"/>
      <c r="AP96" s="532"/>
      <c r="AQ96" s="532"/>
      <c r="AR96" s="606"/>
      <c r="AS96" s="138"/>
      <c r="AT96" s="534"/>
      <c r="AU96" s="509" t="s">
        <v>246</v>
      </c>
      <c r="AV96" s="510"/>
      <c r="AW96" s="510"/>
      <c r="AX96" s="510"/>
      <c r="AY96" s="510"/>
      <c r="AZ96" s="510"/>
      <c r="BA96" s="510"/>
      <c r="BB96" s="510"/>
      <c r="BC96" s="510"/>
      <c r="BD96" s="510"/>
      <c r="BE96" s="491" t="s">
        <v>238</v>
      </c>
      <c r="BF96" s="492"/>
      <c r="BG96" s="492"/>
      <c r="BH96" s="493"/>
      <c r="BI96" s="511">
        <f t="shared" ref="BI96" si="179">R91*10000</f>
        <v>0</v>
      </c>
      <c r="BJ96" s="511"/>
      <c r="BK96" s="606"/>
      <c r="BL96" s="7" t="s">
        <v>407</v>
      </c>
    </row>
    <row r="97" spans="2:65" ht="3.9" customHeight="1" x14ac:dyDescent="0.45">
      <c r="B97" s="662">
        <v>14</v>
      </c>
      <c r="C97" s="663"/>
      <c r="D97" s="654"/>
      <c r="E97" s="655"/>
      <c r="F97" s="658"/>
      <c r="G97" s="655"/>
      <c r="H97" s="658"/>
      <c r="I97" s="655"/>
      <c r="J97" s="658"/>
      <c r="K97" s="655"/>
      <c r="L97" s="658"/>
      <c r="M97" s="655"/>
      <c r="N97" s="658"/>
      <c r="O97" s="655"/>
      <c r="P97" s="658"/>
      <c r="Q97" s="655"/>
      <c r="R97" s="658"/>
      <c r="S97" s="660"/>
      <c r="T97" s="3"/>
      <c r="W97" s="517">
        <f t="shared" ref="W97" si="180">IFERROR(ROUND(D97*J97/F97,3),0)</f>
        <v>0</v>
      </c>
      <c r="X97" s="514">
        <f t="shared" ref="X97" si="181">IFERROR(ROUND(D97*L97/F97,3),0)</f>
        <v>0</v>
      </c>
      <c r="Y97" s="579">
        <f t="shared" ref="Y97" si="182">IFERROR(ROUND(D97*N97/F97,3),0)</f>
        <v>0</v>
      </c>
      <c r="AB97" s="550" t="s">
        <v>252</v>
      </c>
      <c r="AC97" s="551"/>
      <c r="AD97" s="551"/>
      <c r="AE97" s="552"/>
      <c r="AF97" s="59" t="s">
        <v>82</v>
      </c>
      <c r="AG97" s="59"/>
      <c r="AH97" s="59"/>
      <c r="AI97" s="59"/>
      <c r="AJ97" s="550" t="s">
        <v>253</v>
      </c>
      <c r="AK97" s="551"/>
      <c r="AL97" s="552"/>
      <c r="AM97" s="617" t="s">
        <v>84</v>
      </c>
      <c r="AN97" s="618"/>
      <c r="AO97" s="619"/>
      <c r="AP97" s="182" t="s">
        <v>323</v>
      </c>
      <c r="AQ97" s="181">
        <f t="shared" ref="AQ97" si="183">B97</f>
        <v>14</v>
      </c>
      <c r="AR97" s="604">
        <f t="shared" ref="AR97" si="184">MAX(AP98:AQ101)</f>
        <v>0</v>
      </c>
      <c r="AT97" s="139"/>
      <c r="AU97" s="649" t="s">
        <v>318</v>
      </c>
      <c r="AV97" s="649"/>
      <c r="AW97" s="649"/>
      <c r="AX97" s="649"/>
      <c r="AY97" s="649"/>
      <c r="AZ97" s="649"/>
      <c r="BA97" s="649"/>
      <c r="BB97" s="649"/>
      <c r="BC97" s="649"/>
      <c r="BD97" s="649"/>
      <c r="BE97" s="625" t="s">
        <v>83</v>
      </c>
      <c r="BF97" s="648"/>
      <c r="BG97" s="648"/>
      <c r="BH97" s="626"/>
      <c r="BI97" s="625" t="s">
        <v>85</v>
      </c>
      <c r="BJ97" s="626"/>
      <c r="BK97" s="604">
        <f t="shared" ref="BK97" si="185">IFERROR(ROUNDDOWN(SUM(BI98:BJ102),-3),0)</f>
        <v>0</v>
      </c>
    </row>
    <row r="98" spans="2:65" ht="3.9" customHeight="1" x14ac:dyDescent="0.45">
      <c r="B98" s="644"/>
      <c r="C98" s="645"/>
      <c r="D98" s="640"/>
      <c r="E98" s="614"/>
      <c r="F98" s="609"/>
      <c r="G98" s="614"/>
      <c r="H98" s="609"/>
      <c r="I98" s="614"/>
      <c r="J98" s="609"/>
      <c r="K98" s="614"/>
      <c r="L98" s="609"/>
      <c r="M98" s="614"/>
      <c r="N98" s="609"/>
      <c r="O98" s="614"/>
      <c r="P98" s="609"/>
      <c r="Q98" s="614"/>
      <c r="R98" s="609"/>
      <c r="S98" s="610"/>
      <c r="T98" s="3"/>
      <c r="W98" s="518"/>
      <c r="X98" s="515"/>
      <c r="Y98" s="580"/>
      <c r="AB98" s="544" t="s">
        <v>87</v>
      </c>
      <c r="AC98" s="545"/>
      <c r="AD98" s="545"/>
      <c r="AE98" s="546"/>
      <c r="AF98" s="61" t="s">
        <v>88</v>
      </c>
      <c r="AG98" s="61"/>
      <c r="AH98" s="61"/>
      <c r="AI98" s="61"/>
      <c r="AJ98" s="62" t="s">
        <v>89</v>
      </c>
      <c r="AK98" s="63"/>
      <c r="AL98" s="64"/>
      <c r="AM98" s="503" t="s">
        <v>90</v>
      </c>
      <c r="AN98" s="503"/>
      <c r="AO98" s="503"/>
      <c r="AP98" s="503">
        <f t="shared" ref="AP98" si="186">ROUNDDOWN(MIN(IF(AND($H$13="有り",D97&lt;=3.6),130000*D97,0),390000),-3)</f>
        <v>0</v>
      </c>
      <c r="AQ98" s="504"/>
      <c r="AR98" s="605"/>
      <c r="AS98" s="137"/>
      <c r="AT98" s="505" t="s">
        <v>316</v>
      </c>
      <c r="AU98" s="616" t="s">
        <v>399</v>
      </c>
      <c r="AV98" s="616"/>
      <c r="AW98" s="616"/>
      <c r="AX98" s="616"/>
      <c r="AY98" s="616"/>
      <c r="AZ98" s="616"/>
      <c r="BA98" s="616"/>
      <c r="BB98" s="616"/>
      <c r="BC98" s="616"/>
      <c r="BD98" s="616"/>
      <c r="BE98" s="491" t="s">
        <v>402</v>
      </c>
      <c r="BF98" s="492"/>
      <c r="BG98" s="492"/>
      <c r="BH98" s="493"/>
      <c r="BI98" s="511">
        <f t="shared" ref="BI98" si="187">ROUND(W97,2)*80000</f>
        <v>0</v>
      </c>
      <c r="BJ98" s="511"/>
      <c r="BK98" s="605"/>
      <c r="BL98" s="7" t="s">
        <v>404</v>
      </c>
    </row>
    <row r="99" spans="2:65" ht="3.9" customHeight="1" x14ac:dyDescent="0.45">
      <c r="B99" s="644"/>
      <c r="C99" s="645"/>
      <c r="D99" s="640"/>
      <c r="E99" s="614"/>
      <c r="F99" s="609"/>
      <c r="G99" s="614"/>
      <c r="H99" s="609"/>
      <c r="I99" s="614"/>
      <c r="J99" s="609"/>
      <c r="K99" s="614"/>
      <c r="L99" s="609"/>
      <c r="M99" s="614"/>
      <c r="N99" s="609"/>
      <c r="O99" s="614"/>
      <c r="P99" s="609"/>
      <c r="Q99" s="614"/>
      <c r="R99" s="609"/>
      <c r="S99" s="610"/>
      <c r="T99" s="3"/>
      <c r="W99" s="518"/>
      <c r="X99" s="515"/>
      <c r="Y99" s="580"/>
      <c r="AB99" s="547"/>
      <c r="AC99" s="548"/>
      <c r="AD99" s="548"/>
      <c r="AE99" s="549"/>
      <c r="AF99" s="61" t="s">
        <v>91</v>
      </c>
      <c r="AG99" s="61"/>
      <c r="AH99" s="61"/>
      <c r="AI99" s="61"/>
      <c r="AJ99" s="62" t="s">
        <v>92</v>
      </c>
      <c r="AK99" s="63"/>
      <c r="AL99" s="64"/>
      <c r="AM99" s="503" t="s">
        <v>93</v>
      </c>
      <c r="AN99" s="503"/>
      <c r="AO99" s="503"/>
      <c r="AP99" s="503">
        <f t="shared" ref="AP99" si="188">ROUNDDOWN(MIN(IF(AND(OR($H$13="無し",$H$13=""),D97&lt;=3.6),120000*D97,0),360000),-3)</f>
        <v>0</v>
      </c>
      <c r="AQ99" s="504"/>
      <c r="AR99" s="605"/>
      <c r="AS99" s="137"/>
      <c r="AT99" s="506"/>
      <c r="AU99" s="620" t="s">
        <v>400</v>
      </c>
      <c r="AV99" s="620"/>
      <c r="AW99" s="620"/>
      <c r="AX99" s="620"/>
      <c r="AY99" s="620"/>
      <c r="AZ99" s="620"/>
      <c r="BA99" s="620"/>
      <c r="BB99" s="620"/>
      <c r="BC99" s="620"/>
      <c r="BD99" s="620"/>
      <c r="BE99" s="491" t="s">
        <v>100</v>
      </c>
      <c r="BF99" s="492"/>
      <c r="BG99" s="492"/>
      <c r="BH99" s="493"/>
      <c r="BI99" s="511">
        <f t="shared" ref="BI99" si="189">ROUND(X97,2)*50000</f>
        <v>0</v>
      </c>
      <c r="BJ99" s="511"/>
      <c r="BK99" s="605"/>
      <c r="BL99" s="7" t="s">
        <v>405</v>
      </c>
    </row>
    <row r="100" spans="2:65" ht="3.9" customHeight="1" x14ac:dyDescent="0.45">
      <c r="B100" s="644"/>
      <c r="C100" s="645"/>
      <c r="D100" s="640"/>
      <c r="E100" s="614"/>
      <c r="F100" s="609"/>
      <c r="G100" s="614"/>
      <c r="H100" s="609"/>
      <c r="I100" s="614"/>
      <c r="J100" s="609"/>
      <c r="K100" s="614"/>
      <c r="L100" s="609"/>
      <c r="M100" s="614"/>
      <c r="N100" s="609"/>
      <c r="O100" s="614"/>
      <c r="P100" s="609"/>
      <c r="Q100" s="614"/>
      <c r="R100" s="609"/>
      <c r="S100" s="610"/>
      <c r="T100" s="3"/>
      <c r="W100" s="518"/>
      <c r="X100" s="515"/>
      <c r="Y100" s="580"/>
      <c r="AB100" s="544" t="s">
        <v>94</v>
      </c>
      <c r="AC100" s="545"/>
      <c r="AD100" s="545"/>
      <c r="AE100" s="546"/>
      <c r="AF100" s="61" t="s">
        <v>88</v>
      </c>
      <c r="AG100" s="61"/>
      <c r="AH100" s="61"/>
      <c r="AI100" s="61"/>
      <c r="AJ100" s="62" t="s">
        <v>95</v>
      </c>
      <c r="AK100" s="63"/>
      <c r="AL100" s="64"/>
      <c r="AM100" s="503" t="s">
        <v>96</v>
      </c>
      <c r="AN100" s="503"/>
      <c r="AO100" s="503"/>
      <c r="AP100" s="503">
        <f t="shared" ref="AP100" si="190">ROUNDDOWN(IF(AND($H$13="有り",D97&gt;3.6),110000*D97,0),-3)</f>
        <v>0</v>
      </c>
      <c r="AQ100" s="504"/>
      <c r="AR100" s="605"/>
      <c r="AS100" s="138"/>
      <c r="AT100" s="507"/>
      <c r="AU100" s="535" t="s">
        <v>401</v>
      </c>
      <c r="AV100" s="535"/>
      <c r="AW100" s="535"/>
      <c r="AX100" s="535"/>
      <c r="AY100" s="535"/>
      <c r="AZ100" s="535"/>
      <c r="BA100" s="535"/>
      <c r="BB100" s="535"/>
      <c r="BC100" s="535"/>
      <c r="BD100" s="535"/>
      <c r="BE100" s="491" t="s">
        <v>101</v>
      </c>
      <c r="BF100" s="492"/>
      <c r="BG100" s="492"/>
      <c r="BH100" s="493"/>
      <c r="BI100" s="511">
        <f t="shared" ref="BI100" si="191">ROUND(Y97,2)*20000</f>
        <v>0</v>
      </c>
      <c r="BJ100" s="511"/>
      <c r="BK100" s="605"/>
      <c r="BL100" s="7" t="s">
        <v>406</v>
      </c>
      <c r="BM100" s="136"/>
    </row>
    <row r="101" spans="2:65" ht="3.9" customHeight="1" x14ac:dyDescent="0.45">
      <c r="B101" s="644"/>
      <c r="C101" s="645"/>
      <c r="D101" s="640"/>
      <c r="E101" s="614"/>
      <c r="F101" s="609"/>
      <c r="G101" s="614"/>
      <c r="H101" s="609"/>
      <c r="I101" s="614"/>
      <c r="J101" s="609"/>
      <c r="K101" s="614"/>
      <c r="L101" s="609"/>
      <c r="M101" s="614"/>
      <c r="N101" s="609"/>
      <c r="O101" s="614"/>
      <c r="P101" s="609"/>
      <c r="Q101" s="614"/>
      <c r="R101" s="609"/>
      <c r="S101" s="610"/>
      <c r="T101" s="3"/>
      <c r="W101" s="518"/>
      <c r="X101" s="515"/>
      <c r="Y101" s="580"/>
      <c r="AB101" s="547"/>
      <c r="AC101" s="548"/>
      <c r="AD101" s="548"/>
      <c r="AE101" s="549"/>
      <c r="AF101" s="61" t="s">
        <v>91</v>
      </c>
      <c r="AG101" s="61"/>
      <c r="AH101" s="61"/>
      <c r="AI101" s="61"/>
      <c r="AJ101" s="62" t="s">
        <v>98</v>
      </c>
      <c r="AK101" s="63"/>
      <c r="AL101" s="64"/>
      <c r="AM101" s="503" t="s">
        <v>99</v>
      </c>
      <c r="AN101" s="503"/>
      <c r="AO101" s="503"/>
      <c r="AP101" s="503">
        <f t="shared" ref="AP101" si="192">ROUNDDOWN(IF(AND(OR($H$13="無し",$H$13=""),D97&gt;3.6),100000*D97,0),-3)</f>
        <v>0</v>
      </c>
      <c r="AQ101" s="504"/>
      <c r="AR101" s="605"/>
      <c r="AS101" s="138"/>
      <c r="AT101" s="533" t="s">
        <v>317</v>
      </c>
      <c r="AU101" s="509" t="s">
        <v>245</v>
      </c>
      <c r="AV101" s="510"/>
      <c r="AW101" s="510"/>
      <c r="AX101" s="510"/>
      <c r="AY101" s="510"/>
      <c r="AZ101" s="510"/>
      <c r="BA101" s="510"/>
      <c r="BB101" s="510"/>
      <c r="BC101" s="510"/>
      <c r="BD101" s="510"/>
      <c r="BE101" s="491" t="s">
        <v>101</v>
      </c>
      <c r="BF101" s="492"/>
      <c r="BG101" s="492"/>
      <c r="BH101" s="493"/>
      <c r="BI101" s="511">
        <f t="shared" ref="BI101" si="193">P97*20000</f>
        <v>0</v>
      </c>
      <c r="BJ101" s="511"/>
      <c r="BK101" s="605"/>
      <c r="BL101" s="7" t="s">
        <v>406</v>
      </c>
    </row>
    <row r="102" spans="2:65" ht="3.9" customHeight="1" x14ac:dyDescent="0.45">
      <c r="B102" s="664"/>
      <c r="C102" s="665"/>
      <c r="D102" s="656"/>
      <c r="E102" s="657"/>
      <c r="F102" s="659"/>
      <c r="G102" s="657"/>
      <c r="H102" s="659"/>
      <c r="I102" s="657"/>
      <c r="J102" s="659"/>
      <c r="K102" s="657"/>
      <c r="L102" s="659"/>
      <c r="M102" s="657"/>
      <c r="N102" s="659"/>
      <c r="O102" s="657"/>
      <c r="P102" s="659"/>
      <c r="Q102" s="657"/>
      <c r="R102" s="659"/>
      <c r="S102" s="661"/>
      <c r="T102" s="3"/>
      <c r="W102" s="519"/>
      <c r="X102" s="516"/>
      <c r="Y102" s="581"/>
      <c r="AB102" s="532"/>
      <c r="AC102" s="532"/>
      <c r="AD102" s="532"/>
      <c r="AE102" s="532"/>
      <c r="AF102" s="532"/>
      <c r="AG102" s="532"/>
      <c r="AH102" s="532"/>
      <c r="AI102" s="532"/>
      <c r="AJ102" s="532"/>
      <c r="AK102" s="532"/>
      <c r="AL102" s="532"/>
      <c r="AM102" s="532"/>
      <c r="AN102" s="532"/>
      <c r="AO102" s="532"/>
      <c r="AP102" s="532"/>
      <c r="AQ102" s="532"/>
      <c r="AR102" s="606"/>
      <c r="AS102" s="138"/>
      <c r="AT102" s="534"/>
      <c r="AU102" s="509" t="s">
        <v>246</v>
      </c>
      <c r="AV102" s="510"/>
      <c r="AW102" s="510"/>
      <c r="AX102" s="510"/>
      <c r="AY102" s="510"/>
      <c r="AZ102" s="510"/>
      <c r="BA102" s="510"/>
      <c r="BB102" s="510"/>
      <c r="BC102" s="510"/>
      <c r="BD102" s="510"/>
      <c r="BE102" s="491" t="s">
        <v>238</v>
      </c>
      <c r="BF102" s="492"/>
      <c r="BG102" s="492"/>
      <c r="BH102" s="493"/>
      <c r="BI102" s="511">
        <f t="shared" ref="BI102" si="194">R97*10000</f>
        <v>0</v>
      </c>
      <c r="BJ102" s="511"/>
      <c r="BK102" s="606"/>
      <c r="BL102" s="7" t="s">
        <v>407</v>
      </c>
    </row>
    <row r="103" spans="2:65" ht="3.9" customHeight="1" x14ac:dyDescent="0.45">
      <c r="B103" s="644">
        <v>15</v>
      </c>
      <c r="C103" s="645"/>
      <c r="D103" s="640"/>
      <c r="E103" s="614"/>
      <c r="F103" s="609"/>
      <c r="G103" s="614"/>
      <c r="H103" s="609"/>
      <c r="I103" s="614"/>
      <c r="J103" s="609"/>
      <c r="K103" s="614"/>
      <c r="L103" s="609"/>
      <c r="M103" s="614"/>
      <c r="N103" s="609"/>
      <c r="O103" s="614"/>
      <c r="P103" s="609"/>
      <c r="Q103" s="614"/>
      <c r="R103" s="609"/>
      <c r="S103" s="610"/>
      <c r="T103" s="3"/>
      <c r="W103" s="517">
        <f t="shared" ref="W103" si="195">IFERROR(ROUND(D103*J103/F103,3),0)</f>
        <v>0</v>
      </c>
      <c r="X103" s="514">
        <f t="shared" ref="X103" si="196">IFERROR(ROUND(D103*L103/F103,3),0)</f>
        <v>0</v>
      </c>
      <c r="Y103" s="579">
        <f t="shared" ref="Y103" si="197">IFERROR(ROUND(D103*N103/F103,3),0)</f>
        <v>0</v>
      </c>
      <c r="AB103" s="550" t="s">
        <v>252</v>
      </c>
      <c r="AC103" s="551"/>
      <c r="AD103" s="551"/>
      <c r="AE103" s="552"/>
      <c r="AF103" s="59" t="s">
        <v>82</v>
      </c>
      <c r="AG103" s="59"/>
      <c r="AH103" s="59"/>
      <c r="AI103" s="59"/>
      <c r="AJ103" s="550" t="s">
        <v>253</v>
      </c>
      <c r="AK103" s="551"/>
      <c r="AL103" s="552"/>
      <c r="AM103" s="617" t="s">
        <v>84</v>
      </c>
      <c r="AN103" s="618"/>
      <c r="AO103" s="619"/>
      <c r="AP103" s="182" t="s">
        <v>323</v>
      </c>
      <c r="AQ103" s="181">
        <f t="shared" ref="AQ103" si="198">B103</f>
        <v>15</v>
      </c>
      <c r="AR103" s="604">
        <f t="shared" ref="AR103" si="199">MAX(AP104:AQ107)</f>
        <v>0</v>
      </c>
      <c r="AT103" s="139"/>
      <c r="AU103" s="649" t="s">
        <v>318</v>
      </c>
      <c r="AV103" s="649"/>
      <c r="AW103" s="649"/>
      <c r="AX103" s="649"/>
      <c r="AY103" s="649"/>
      <c r="AZ103" s="649"/>
      <c r="BA103" s="649"/>
      <c r="BB103" s="649"/>
      <c r="BC103" s="649"/>
      <c r="BD103" s="649"/>
      <c r="BE103" s="625" t="s">
        <v>83</v>
      </c>
      <c r="BF103" s="648"/>
      <c r="BG103" s="648"/>
      <c r="BH103" s="626"/>
      <c r="BI103" s="625" t="s">
        <v>85</v>
      </c>
      <c r="BJ103" s="626"/>
      <c r="BK103" s="604">
        <f t="shared" ref="BK103" si="200">IFERROR(ROUNDDOWN(SUM(BI104:BJ108),-3),0)</f>
        <v>0</v>
      </c>
    </row>
    <row r="104" spans="2:65" ht="3.9" customHeight="1" x14ac:dyDescent="0.45">
      <c r="B104" s="644"/>
      <c r="C104" s="645"/>
      <c r="D104" s="640"/>
      <c r="E104" s="614"/>
      <c r="F104" s="609"/>
      <c r="G104" s="614"/>
      <c r="H104" s="609"/>
      <c r="I104" s="614"/>
      <c r="J104" s="609"/>
      <c r="K104" s="614"/>
      <c r="L104" s="609"/>
      <c r="M104" s="614"/>
      <c r="N104" s="609"/>
      <c r="O104" s="614"/>
      <c r="P104" s="609"/>
      <c r="Q104" s="614"/>
      <c r="R104" s="609"/>
      <c r="S104" s="610"/>
      <c r="T104" s="3"/>
      <c r="W104" s="518"/>
      <c r="X104" s="515"/>
      <c r="Y104" s="580"/>
      <c r="AB104" s="544" t="s">
        <v>87</v>
      </c>
      <c r="AC104" s="545"/>
      <c r="AD104" s="545"/>
      <c r="AE104" s="546"/>
      <c r="AF104" s="61" t="s">
        <v>88</v>
      </c>
      <c r="AG104" s="61"/>
      <c r="AH104" s="61"/>
      <c r="AI104" s="61"/>
      <c r="AJ104" s="62" t="s">
        <v>89</v>
      </c>
      <c r="AK104" s="63"/>
      <c r="AL104" s="64"/>
      <c r="AM104" s="503" t="s">
        <v>90</v>
      </c>
      <c r="AN104" s="503"/>
      <c r="AO104" s="503"/>
      <c r="AP104" s="503">
        <f t="shared" ref="AP104" si="201">ROUNDDOWN(MIN(IF(AND($H$13="有り",D103&lt;=3.6),130000*D103,0),390000),-3)</f>
        <v>0</v>
      </c>
      <c r="AQ104" s="504"/>
      <c r="AR104" s="605"/>
      <c r="AS104" s="137"/>
      <c r="AT104" s="505" t="s">
        <v>316</v>
      </c>
      <c r="AU104" s="616" t="s">
        <v>399</v>
      </c>
      <c r="AV104" s="616"/>
      <c r="AW104" s="616"/>
      <c r="AX104" s="616"/>
      <c r="AY104" s="616"/>
      <c r="AZ104" s="616"/>
      <c r="BA104" s="616"/>
      <c r="BB104" s="616"/>
      <c r="BC104" s="616"/>
      <c r="BD104" s="616"/>
      <c r="BE104" s="491" t="s">
        <v>402</v>
      </c>
      <c r="BF104" s="492"/>
      <c r="BG104" s="492"/>
      <c r="BH104" s="493"/>
      <c r="BI104" s="511">
        <f t="shared" ref="BI104" si="202">ROUND(W103,2)*80000</f>
        <v>0</v>
      </c>
      <c r="BJ104" s="511"/>
      <c r="BK104" s="605"/>
      <c r="BL104" s="7" t="s">
        <v>404</v>
      </c>
    </row>
    <row r="105" spans="2:65" ht="3.9" customHeight="1" x14ac:dyDescent="0.45">
      <c r="B105" s="644"/>
      <c r="C105" s="645"/>
      <c r="D105" s="640"/>
      <c r="E105" s="614"/>
      <c r="F105" s="609"/>
      <c r="G105" s="614"/>
      <c r="H105" s="609"/>
      <c r="I105" s="614"/>
      <c r="J105" s="609"/>
      <c r="K105" s="614"/>
      <c r="L105" s="609"/>
      <c r="M105" s="614"/>
      <c r="N105" s="609"/>
      <c r="O105" s="614"/>
      <c r="P105" s="609"/>
      <c r="Q105" s="614"/>
      <c r="R105" s="609"/>
      <c r="S105" s="610"/>
      <c r="T105" s="3"/>
      <c r="W105" s="518"/>
      <c r="X105" s="515"/>
      <c r="Y105" s="580"/>
      <c r="AB105" s="547"/>
      <c r="AC105" s="548"/>
      <c r="AD105" s="548"/>
      <c r="AE105" s="549"/>
      <c r="AF105" s="61" t="s">
        <v>91</v>
      </c>
      <c r="AG105" s="61"/>
      <c r="AH105" s="61"/>
      <c r="AI105" s="61"/>
      <c r="AJ105" s="62" t="s">
        <v>92</v>
      </c>
      <c r="AK105" s="63"/>
      <c r="AL105" s="64"/>
      <c r="AM105" s="503" t="s">
        <v>93</v>
      </c>
      <c r="AN105" s="503"/>
      <c r="AO105" s="503"/>
      <c r="AP105" s="503">
        <f t="shared" ref="AP105" si="203">ROUNDDOWN(MIN(IF(AND(OR($H$13="無し",$H$13=""),D103&lt;=3.6),120000*D103,0),360000),-3)</f>
        <v>0</v>
      </c>
      <c r="AQ105" s="504"/>
      <c r="AR105" s="605"/>
      <c r="AS105" s="137"/>
      <c r="AT105" s="506"/>
      <c r="AU105" s="620" t="s">
        <v>400</v>
      </c>
      <c r="AV105" s="620"/>
      <c r="AW105" s="620"/>
      <c r="AX105" s="620"/>
      <c r="AY105" s="620"/>
      <c r="AZ105" s="620"/>
      <c r="BA105" s="620"/>
      <c r="BB105" s="620"/>
      <c r="BC105" s="620"/>
      <c r="BD105" s="620"/>
      <c r="BE105" s="491" t="s">
        <v>100</v>
      </c>
      <c r="BF105" s="492"/>
      <c r="BG105" s="492"/>
      <c r="BH105" s="493"/>
      <c r="BI105" s="511">
        <f t="shared" ref="BI105" si="204">ROUND(X103,2)*50000</f>
        <v>0</v>
      </c>
      <c r="BJ105" s="511"/>
      <c r="BK105" s="605"/>
      <c r="BL105" s="7" t="s">
        <v>405</v>
      </c>
    </row>
    <row r="106" spans="2:65" ht="3.9" customHeight="1" x14ac:dyDescent="0.45">
      <c r="B106" s="644"/>
      <c r="C106" s="645"/>
      <c r="D106" s="640"/>
      <c r="E106" s="614"/>
      <c r="F106" s="609"/>
      <c r="G106" s="614"/>
      <c r="H106" s="609"/>
      <c r="I106" s="614"/>
      <c r="J106" s="609"/>
      <c r="K106" s="614"/>
      <c r="L106" s="609"/>
      <c r="M106" s="614"/>
      <c r="N106" s="609"/>
      <c r="O106" s="614"/>
      <c r="P106" s="609"/>
      <c r="Q106" s="614"/>
      <c r="R106" s="609"/>
      <c r="S106" s="610"/>
      <c r="T106" s="3"/>
      <c r="W106" s="518"/>
      <c r="X106" s="515"/>
      <c r="Y106" s="580"/>
      <c r="AB106" s="544" t="s">
        <v>94</v>
      </c>
      <c r="AC106" s="545"/>
      <c r="AD106" s="545"/>
      <c r="AE106" s="546"/>
      <c r="AF106" s="61" t="s">
        <v>88</v>
      </c>
      <c r="AG106" s="61"/>
      <c r="AH106" s="61"/>
      <c r="AI106" s="61"/>
      <c r="AJ106" s="62" t="s">
        <v>95</v>
      </c>
      <c r="AK106" s="63"/>
      <c r="AL106" s="64"/>
      <c r="AM106" s="503" t="s">
        <v>96</v>
      </c>
      <c r="AN106" s="503"/>
      <c r="AO106" s="503"/>
      <c r="AP106" s="503">
        <f t="shared" ref="AP106" si="205">ROUNDDOWN(IF(AND($H$13="有り",D103&gt;3.6),110000*D103,0),-3)</f>
        <v>0</v>
      </c>
      <c r="AQ106" s="504"/>
      <c r="AR106" s="605"/>
      <c r="AS106" s="138"/>
      <c r="AT106" s="507"/>
      <c r="AU106" s="535" t="s">
        <v>401</v>
      </c>
      <c r="AV106" s="535"/>
      <c r="AW106" s="535"/>
      <c r="AX106" s="535"/>
      <c r="AY106" s="535"/>
      <c r="AZ106" s="535"/>
      <c r="BA106" s="535"/>
      <c r="BB106" s="535"/>
      <c r="BC106" s="535"/>
      <c r="BD106" s="535"/>
      <c r="BE106" s="491" t="s">
        <v>101</v>
      </c>
      <c r="BF106" s="492"/>
      <c r="BG106" s="492"/>
      <c r="BH106" s="493"/>
      <c r="BI106" s="511">
        <f t="shared" ref="BI106" si="206">ROUND(Y103,2)*20000</f>
        <v>0</v>
      </c>
      <c r="BJ106" s="511"/>
      <c r="BK106" s="605"/>
      <c r="BL106" s="7" t="s">
        <v>406</v>
      </c>
      <c r="BM106" s="136"/>
    </row>
    <row r="107" spans="2:65" ht="3.9" customHeight="1" x14ac:dyDescent="0.45">
      <c r="B107" s="644"/>
      <c r="C107" s="645"/>
      <c r="D107" s="640"/>
      <c r="E107" s="614"/>
      <c r="F107" s="609"/>
      <c r="G107" s="614"/>
      <c r="H107" s="609"/>
      <c r="I107" s="614"/>
      <c r="J107" s="609"/>
      <c r="K107" s="614"/>
      <c r="L107" s="609"/>
      <c r="M107" s="614"/>
      <c r="N107" s="609"/>
      <c r="O107" s="614"/>
      <c r="P107" s="609"/>
      <c r="Q107" s="614"/>
      <c r="R107" s="609"/>
      <c r="S107" s="610"/>
      <c r="T107" s="3"/>
      <c r="W107" s="518"/>
      <c r="X107" s="515"/>
      <c r="Y107" s="580"/>
      <c r="AB107" s="547"/>
      <c r="AC107" s="548"/>
      <c r="AD107" s="548"/>
      <c r="AE107" s="549"/>
      <c r="AF107" s="61" t="s">
        <v>91</v>
      </c>
      <c r="AG107" s="61"/>
      <c r="AH107" s="61"/>
      <c r="AI107" s="61"/>
      <c r="AJ107" s="62" t="s">
        <v>98</v>
      </c>
      <c r="AK107" s="63"/>
      <c r="AL107" s="64"/>
      <c r="AM107" s="503" t="s">
        <v>99</v>
      </c>
      <c r="AN107" s="503"/>
      <c r="AO107" s="503"/>
      <c r="AP107" s="503">
        <f t="shared" ref="AP107" si="207">ROUNDDOWN(IF(AND(OR($H$13="無し",$H$13=""),D103&gt;3.6),100000*D103,0),-3)</f>
        <v>0</v>
      </c>
      <c r="AQ107" s="504"/>
      <c r="AR107" s="605"/>
      <c r="AS107" s="138"/>
      <c r="AT107" s="533" t="s">
        <v>317</v>
      </c>
      <c r="AU107" s="509" t="s">
        <v>245</v>
      </c>
      <c r="AV107" s="510"/>
      <c r="AW107" s="510"/>
      <c r="AX107" s="510"/>
      <c r="AY107" s="510"/>
      <c r="AZ107" s="510"/>
      <c r="BA107" s="510"/>
      <c r="BB107" s="510"/>
      <c r="BC107" s="510"/>
      <c r="BD107" s="510"/>
      <c r="BE107" s="491" t="s">
        <v>101</v>
      </c>
      <c r="BF107" s="492"/>
      <c r="BG107" s="492"/>
      <c r="BH107" s="493"/>
      <c r="BI107" s="511">
        <f t="shared" ref="BI107" si="208">P103*20000</f>
        <v>0</v>
      </c>
      <c r="BJ107" s="511"/>
      <c r="BK107" s="605"/>
      <c r="BL107" s="7" t="s">
        <v>406</v>
      </c>
    </row>
    <row r="108" spans="2:65" ht="3.9" customHeight="1" x14ac:dyDescent="0.45">
      <c r="B108" s="644"/>
      <c r="C108" s="645"/>
      <c r="D108" s="640"/>
      <c r="E108" s="614"/>
      <c r="F108" s="609"/>
      <c r="G108" s="614"/>
      <c r="H108" s="609"/>
      <c r="I108" s="614"/>
      <c r="J108" s="609"/>
      <c r="K108" s="614"/>
      <c r="L108" s="609"/>
      <c r="M108" s="614"/>
      <c r="N108" s="609"/>
      <c r="O108" s="614"/>
      <c r="P108" s="609"/>
      <c r="Q108" s="614"/>
      <c r="R108" s="609"/>
      <c r="S108" s="610"/>
      <c r="T108" s="3"/>
      <c r="W108" s="519"/>
      <c r="X108" s="516"/>
      <c r="Y108" s="581"/>
      <c r="AB108" s="532"/>
      <c r="AC108" s="532"/>
      <c r="AD108" s="532"/>
      <c r="AE108" s="532"/>
      <c r="AF108" s="532"/>
      <c r="AG108" s="532"/>
      <c r="AH108" s="532"/>
      <c r="AI108" s="532"/>
      <c r="AJ108" s="532"/>
      <c r="AK108" s="532"/>
      <c r="AL108" s="532"/>
      <c r="AM108" s="532"/>
      <c r="AN108" s="532"/>
      <c r="AO108" s="532"/>
      <c r="AP108" s="532"/>
      <c r="AQ108" s="532"/>
      <c r="AR108" s="606"/>
      <c r="AS108" s="138"/>
      <c r="AT108" s="534"/>
      <c r="AU108" s="509" t="s">
        <v>246</v>
      </c>
      <c r="AV108" s="510"/>
      <c r="AW108" s="510"/>
      <c r="AX108" s="510"/>
      <c r="AY108" s="510"/>
      <c r="AZ108" s="510"/>
      <c r="BA108" s="510"/>
      <c r="BB108" s="510"/>
      <c r="BC108" s="510"/>
      <c r="BD108" s="510"/>
      <c r="BE108" s="491" t="s">
        <v>238</v>
      </c>
      <c r="BF108" s="492"/>
      <c r="BG108" s="492"/>
      <c r="BH108" s="493"/>
      <c r="BI108" s="511">
        <f t="shared" ref="BI108" si="209">R103*10000</f>
        <v>0</v>
      </c>
      <c r="BJ108" s="511"/>
      <c r="BK108" s="606"/>
      <c r="BL108" s="7" t="s">
        <v>407</v>
      </c>
    </row>
    <row r="109" spans="2:65" ht="3.9" customHeight="1" x14ac:dyDescent="0.45">
      <c r="B109" s="662">
        <v>16</v>
      </c>
      <c r="C109" s="663"/>
      <c r="D109" s="654"/>
      <c r="E109" s="655"/>
      <c r="F109" s="658"/>
      <c r="G109" s="655"/>
      <c r="H109" s="658"/>
      <c r="I109" s="655"/>
      <c r="J109" s="658"/>
      <c r="K109" s="655"/>
      <c r="L109" s="658"/>
      <c r="M109" s="655"/>
      <c r="N109" s="658"/>
      <c r="O109" s="655"/>
      <c r="P109" s="658"/>
      <c r="Q109" s="655"/>
      <c r="R109" s="658"/>
      <c r="S109" s="660"/>
      <c r="T109" s="3"/>
      <c r="W109" s="517">
        <f t="shared" ref="W109" si="210">IFERROR(ROUND(D109*J109/F109,3),0)</f>
        <v>0</v>
      </c>
      <c r="X109" s="514">
        <f t="shared" ref="X109" si="211">IFERROR(ROUND(D109*L109/F109,3),0)</f>
        <v>0</v>
      </c>
      <c r="Y109" s="579">
        <f t="shared" ref="Y109" si="212">IFERROR(ROUND(D109*N109/F109,3),0)</f>
        <v>0</v>
      </c>
      <c r="AB109" s="550" t="s">
        <v>252</v>
      </c>
      <c r="AC109" s="551"/>
      <c r="AD109" s="551"/>
      <c r="AE109" s="552"/>
      <c r="AF109" s="59" t="s">
        <v>82</v>
      </c>
      <c r="AG109" s="59"/>
      <c r="AH109" s="59"/>
      <c r="AI109" s="59"/>
      <c r="AJ109" s="550" t="s">
        <v>253</v>
      </c>
      <c r="AK109" s="551"/>
      <c r="AL109" s="552"/>
      <c r="AM109" s="617" t="s">
        <v>84</v>
      </c>
      <c r="AN109" s="618"/>
      <c r="AO109" s="619"/>
      <c r="AP109" s="182" t="s">
        <v>323</v>
      </c>
      <c r="AQ109" s="181">
        <f t="shared" ref="AQ109" si="213">B109</f>
        <v>16</v>
      </c>
      <c r="AR109" s="604">
        <f t="shared" ref="AR109" si="214">MAX(AP110:AQ113)</f>
        <v>0</v>
      </c>
      <c r="AT109" s="139"/>
      <c r="AU109" s="649" t="s">
        <v>318</v>
      </c>
      <c r="AV109" s="649"/>
      <c r="AW109" s="649"/>
      <c r="AX109" s="649"/>
      <c r="AY109" s="649"/>
      <c r="AZ109" s="649"/>
      <c r="BA109" s="649"/>
      <c r="BB109" s="649"/>
      <c r="BC109" s="649"/>
      <c r="BD109" s="649"/>
      <c r="BE109" s="625" t="s">
        <v>83</v>
      </c>
      <c r="BF109" s="648"/>
      <c r="BG109" s="648"/>
      <c r="BH109" s="626"/>
      <c r="BI109" s="625" t="s">
        <v>85</v>
      </c>
      <c r="BJ109" s="626"/>
      <c r="BK109" s="604">
        <f t="shared" ref="BK109" si="215">IFERROR(ROUNDDOWN(SUM(BI110:BJ114),-3),0)</f>
        <v>0</v>
      </c>
    </row>
    <row r="110" spans="2:65" ht="3.9" customHeight="1" x14ac:dyDescent="0.45">
      <c r="B110" s="644"/>
      <c r="C110" s="645"/>
      <c r="D110" s="640"/>
      <c r="E110" s="614"/>
      <c r="F110" s="609"/>
      <c r="G110" s="614"/>
      <c r="H110" s="609"/>
      <c r="I110" s="614"/>
      <c r="J110" s="609"/>
      <c r="K110" s="614"/>
      <c r="L110" s="609"/>
      <c r="M110" s="614"/>
      <c r="N110" s="609"/>
      <c r="O110" s="614"/>
      <c r="P110" s="609"/>
      <c r="Q110" s="614"/>
      <c r="R110" s="609"/>
      <c r="S110" s="610"/>
      <c r="T110" s="3"/>
      <c r="W110" s="518"/>
      <c r="X110" s="515"/>
      <c r="Y110" s="580"/>
      <c r="AB110" s="544" t="s">
        <v>87</v>
      </c>
      <c r="AC110" s="545"/>
      <c r="AD110" s="545"/>
      <c r="AE110" s="546"/>
      <c r="AF110" s="61" t="s">
        <v>88</v>
      </c>
      <c r="AG110" s="61"/>
      <c r="AH110" s="61"/>
      <c r="AI110" s="61"/>
      <c r="AJ110" s="62" t="s">
        <v>89</v>
      </c>
      <c r="AK110" s="63"/>
      <c r="AL110" s="64"/>
      <c r="AM110" s="503" t="s">
        <v>90</v>
      </c>
      <c r="AN110" s="503"/>
      <c r="AO110" s="503"/>
      <c r="AP110" s="503">
        <f t="shared" ref="AP110" si="216">ROUNDDOWN(MIN(IF(AND($H$13="有り",D109&lt;=3.6),130000*D109,0),390000),-3)</f>
        <v>0</v>
      </c>
      <c r="AQ110" s="504"/>
      <c r="AR110" s="605"/>
      <c r="AS110" s="137"/>
      <c r="AT110" s="505" t="s">
        <v>316</v>
      </c>
      <c r="AU110" s="616" t="s">
        <v>399</v>
      </c>
      <c r="AV110" s="616"/>
      <c r="AW110" s="616"/>
      <c r="AX110" s="616"/>
      <c r="AY110" s="616"/>
      <c r="AZ110" s="616"/>
      <c r="BA110" s="616"/>
      <c r="BB110" s="616"/>
      <c r="BC110" s="616"/>
      <c r="BD110" s="616"/>
      <c r="BE110" s="491" t="s">
        <v>402</v>
      </c>
      <c r="BF110" s="492"/>
      <c r="BG110" s="492"/>
      <c r="BH110" s="493"/>
      <c r="BI110" s="511">
        <f t="shared" ref="BI110" si="217">ROUND(W109,2)*80000</f>
        <v>0</v>
      </c>
      <c r="BJ110" s="511"/>
      <c r="BK110" s="605"/>
      <c r="BL110" s="7" t="s">
        <v>404</v>
      </c>
    </row>
    <row r="111" spans="2:65" ht="3.9" customHeight="1" x14ac:dyDescent="0.45">
      <c r="B111" s="644"/>
      <c r="C111" s="645"/>
      <c r="D111" s="640"/>
      <c r="E111" s="614"/>
      <c r="F111" s="609"/>
      <c r="G111" s="614"/>
      <c r="H111" s="609"/>
      <c r="I111" s="614"/>
      <c r="J111" s="609"/>
      <c r="K111" s="614"/>
      <c r="L111" s="609"/>
      <c r="M111" s="614"/>
      <c r="N111" s="609"/>
      <c r="O111" s="614"/>
      <c r="P111" s="609"/>
      <c r="Q111" s="614"/>
      <c r="R111" s="609"/>
      <c r="S111" s="610"/>
      <c r="T111" s="3"/>
      <c r="W111" s="518"/>
      <c r="X111" s="515"/>
      <c r="Y111" s="580"/>
      <c r="AB111" s="547"/>
      <c r="AC111" s="548"/>
      <c r="AD111" s="548"/>
      <c r="AE111" s="549"/>
      <c r="AF111" s="61" t="s">
        <v>91</v>
      </c>
      <c r="AG111" s="61"/>
      <c r="AH111" s="61"/>
      <c r="AI111" s="61"/>
      <c r="AJ111" s="62" t="s">
        <v>92</v>
      </c>
      <c r="AK111" s="63"/>
      <c r="AL111" s="64"/>
      <c r="AM111" s="503" t="s">
        <v>93</v>
      </c>
      <c r="AN111" s="503"/>
      <c r="AO111" s="503"/>
      <c r="AP111" s="503">
        <f t="shared" ref="AP111" si="218">ROUNDDOWN(MIN(IF(AND(OR($H$13="無し",$H$13=""),D109&lt;=3.6),120000*D109,0),360000),-3)</f>
        <v>0</v>
      </c>
      <c r="AQ111" s="504"/>
      <c r="AR111" s="605"/>
      <c r="AS111" s="137"/>
      <c r="AT111" s="506"/>
      <c r="AU111" s="620" t="s">
        <v>400</v>
      </c>
      <c r="AV111" s="620"/>
      <c r="AW111" s="620"/>
      <c r="AX111" s="620"/>
      <c r="AY111" s="620"/>
      <c r="AZ111" s="620"/>
      <c r="BA111" s="620"/>
      <c r="BB111" s="620"/>
      <c r="BC111" s="620"/>
      <c r="BD111" s="620"/>
      <c r="BE111" s="491" t="s">
        <v>100</v>
      </c>
      <c r="BF111" s="492"/>
      <c r="BG111" s="492"/>
      <c r="BH111" s="493"/>
      <c r="BI111" s="511">
        <f t="shared" ref="BI111" si="219">ROUND(X109,2)*50000</f>
        <v>0</v>
      </c>
      <c r="BJ111" s="511"/>
      <c r="BK111" s="605"/>
      <c r="BL111" s="7" t="s">
        <v>405</v>
      </c>
    </row>
    <row r="112" spans="2:65" ht="3.9" customHeight="1" x14ac:dyDescent="0.45">
      <c r="B112" s="644"/>
      <c r="C112" s="645"/>
      <c r="D112" s="640"/>
      <c r="E112" s="614"/>
      <c r="F112" s="609"/>
      <c r="G112" s="614"/>
      <c r="H112" s="609"/>
      <c r="I112" s="614"/>
      <c r="J112" s="609"/>
      <c r="K112" s="614"/>
      <c r="L112" s="609"/>
      <c r="M112" s="614"/>
      <c r="N112" s="609"/>
      <c r="O112" s="614"/>
      <c r="P112" s="609"/>
      <c r="Q112" s="614"/>
      <c r="R112" s="609"/>
      <c r="S112" s="610"/>
      <c r="T112" s="3"/>
      <c r="W112" s="518"/>
      <c r="X112" s="515"/>
      <c r="Y112" s="580"/>
      <c r="AB112" s="544" t="s">
        <v>94</v>
      </c>
      <c r="AC112" s="545"/>
      <c r="AD112" s="545"/>
      <c r="AE112" s="546"/>
      <c r="AF112" s="61" t="s">
        <v>88</v>
      </c>
      <c r="AG112" s="61"/>
      <c r="AH112" s="61"/>
      <c r="AI112" s="61"/>
      <c r="AJ112" s="62" t="s">
        <v>95</v>
      </c>
      <c r="AK112" s="63"/>
      <c r="AL112" s="64"/>
      <c r="AM112" s="503" t="s">
        <v>96</v>
      </c>
      <c r="AN112" s="503"/>
      <c r="AO112" s="503"/>
      <c r="AP112" s="503">
        <f t="shared" ref="AP112" si="220">ROUNDDOWN(IF(AND($H$13="有り",D109&gt;3.6),110000*D109,0),-3)</f>
        <v>0</v>
      </c>
      <c r="AQ112" s="504"/>
      <c r="AR112" s="605"/>
      <c r="AS112" s="138"/>
      <c r="AT112" s="507"/>
      <c r="AU112" s="535" t="s">
        <v>401</v>
      </c>
      <c r="AV112" s="535"/>
      <c r="AW112" s="535"/>
      <c r="AX112" s="535"/>
      <c r="AY112" s="535"/>
      <c r="AZ112" s="535"/>
      <c r="BA112" s="535"/>
      <c r="BB112" s="535"/>
      <c r="BC112" s="535"/>
      <c r="BD112" s="535"/>
      <c r="BE112" s="491" t="s">
        <v>101</v>
      </c>
      <c r="BF112" s="492"/>
      <c r="BG112" s="492"/>
      <c r="BH112" s="493"/>
      <c r="BI112" s="511">
        <f t="shared" ref="BI112" si="221">ROUND(Y109,2)*20000</f>
        <v>0</v>
      </c>
      <c r="BJ112" s="511"/>
      <c r="BK112" s="605"/>
      <c r="BL112" s="7" t="s">
        <v>406</v>
      </c>
      <c r="BM112" s="136"/>
    </row>
    <row r="113" spans="2:65" ht="3.9" customHeight="1" x14ac:dyDescent="0.45">
      <c r="B113" s="644"/>
      <c r="C113" s="645"/>
      <c r="D113" s="640"/>
      <c r="E113" s="614"/>
      <c r="F113" s="609"/>
      <c r="G113" s="614"/>
      <c r="H113" s="609"/>
      <c r="I113" s="614"/>
      <c r="J113" s="609"/>
      <c r="K113" s="614"/>
      <c r="L113" s="609"/>
      <c r="M113" s="614"/>
      <c r="N113" s="609"/>
      <c r="O113" s="614"/>
      <c r="P113" s="609"/>
      <c r="Q113" s="614"/>
      <c r="R113" s="609"/>
      <c r="S113" s="610"/>
      <c r="T113" s="3"/>
      <c r="W113" s="518"/>
      <c r="X113" s="515"/>
      <c r="Y113" s="580"/>
      <c r="AB113" s="547"/>
      <c r="AC113" s="548"/>
      <c r="AD113" s="548"/>
      <c r="AE113" s="549"/>
      <c r="AF113" s="61" t="s">
        <v>91</v>
      </c>
      <c r="AG113" s="61"/>
      <c r="AH113" s="61"/>
      <c r="AI113" s="61"/>
      <c r="AJ113" s="62" t="s">
        <v>98</v>
      </c>
      <c r="AK113" s="63"/>
      <c r="AL113" s="64"/>
      <c r="AM113" s="503" t="s">
        <v>99</v>
      </c>
      <c r="AN113" s="503"/>
      <c r="AO113" s="503"/>
      <c r="AP113" s="503">
        <f t="shared" ref="AP113" si="222">ROUNDDOWN(IF(AND(OR($H$13="無し",$H$13=""),D109&gt;3.6),100000*D109,0),-3)</f>
        <v>0</v>
      </c>
      <c r="AQ113" s="504"/>
      <c r="AR113" s="605"/>
      <c r="AS113" s="138"/>
      <c r="AT113" s="533" t="s">
        <v>317</v>
      </c>
      <c r="AU113" s="509" t="s">
        <v>245</v>
      </c>
      <c r="AV113" s="510"/>
      <c r="AW113" s="510"/>
      <c r="AX113" s="510"/>
      <c r="AY113" s="510"/>
      <c r="AZ113" s="510"/>
      <c r="BA113" s="510"/>
      <c r="BB113" s="510"/>
      <c r="BC113" s="510"/>
      <c r="BD113" s="510"/>
      <c r="BE113" s="491" t="s">
        <v>101</v>
      </c>
      <c r="BF113" s="492"/>
      <c r="BG113" s="492"/>
      <c r="BH113" s="493"/>
      <c r="BI113" s="511">
        <f t="shared" ref="BI113" si="223">P109*20000</f>
        <v>0</v>
      </c>
      <c r="BJ113" s="511"/>
      <c r="BK113" s="605"/>
      <c r="BL113" s="7" t="s">
        <v>406</v>
      </c>
    </row>
    <row r="114" spans="2:65" ht="3.9" customHeight="1" x14ac:dyDescent="0.45">
      <c r="B114" s="664"/>
      <c r="C114" s="665"/>
      <c r="D114" s="656"/>
      <c r="E114" s="657"/>
      <c r="F114" s="659"/>
      <c r="G114" s="657"/>
      <c r="H114" s="659"/>
      <c r="I114" s="657"/>
      <c r="J114" s="659"/>
      <c r="K114" s="657"/>
      <c r="L114" s="659"/>
      <c r="M114" s="657"/>
      <c r="N114" s="659"/>
      <c r="O114" s="657"/>
      <c r="P114" s="659"/>
      <c r="Q114" s="657"/>
      <c r="R114" s="659"/>
      <c r="S114" s="661"/>
      <c r="T114" s="3"/>
      <c r="W114" s="519"/>
      <c r="X114" s="516"/>
      <c r="Y114" s="581"/>
      <c r="AB114" s="532"/>
      <c r="AC114" s="532"/>
      <c r="AD114" s="532"/>
      <c r="AE114" s="532"/>
      <c r="AF114" s="532"/>
      <c r="AG114" s="532"/>
      <c r="AH114" s="532"/>
      <c r="AI114" s="532"/>
      <c r="AJ114" s="532"/>
      <c r="AK114" s="532"/>
      <c r="AL114" s="532"/>
      <c r="AM114" s="532"/>
      <c r="AN114" s="532"/>
      <c r="AO114" s="532"/>
      <c r="AP114" s="532"/>
      <c r="AQ114" s="532"/>
      <c r="AR114" s="606"/>
      <c r="AS114" s="138"/>
      <c r="AT114" s="534"/>
      <c r="AU114" s="509" t="s">
        <v>246</v>
      </c>
      <c r="AV114" s="510"/>
      <c r="AW114" s="510"/>
      <c r="AX114" s="510"/>
      <c r="AY114" s="510"/>
      <c r="AZ114" s="510"/>
      <c r="BA114" s="510"/>
      <c r="BB114" s="510"/>
      <c r="BC114" s="510"/>
      <c r="BD114" s="510"/>
      <c r="BE114" s="491" t="s">
        <v>238</v>
      </c>
      <c r="BF114" s="492"/>
      <c r="BG114" s="492"/>
      <c r="BH114" s="493"/>
      <c r="BI114" s="511">
        <f t="shared" ref="BI114" si="224">R109*10000</f>
        <v>0</v>
      </c>
      <c r="BJ114" s="511"/>
      <c r="BK114" s="606"/>
      <c r="BL114" s="7" t="s">
        <v>407</v>
      </c>
    </row>
    <row r="115" spans="2:65" ht="3.9" customHeight="1" x14ac:dyDescent="0.45">
      <c r="B115" s="644">
        <v>17</v>
      </c>
      <c r="C115" s="645"/>
      <c r="D115" s="640"/>
      <c r="E115" s="614"/>
      <c r="F115" s="609"/>
      <c r="G115" s="614"/>
      <c r="H115" s="609"/>
      <c r="I115" s="614"/>
      <c r="J115" s="609"/>
      <c r="K115" s="614"/>
      <c r="L115" s="609"/>
      <c r="M115" s="614"/>
      <c r="N115" s="609"/>
      <c r="O115" s="614"/>
      <c r="P115" s="609"/>
      <c r="Q115" s="614"/>
      <c r="R115" s="609"/>
      <c r="S115" s="610"/>
      <c r="T115" s="3"/>
      <c r="W115" s="517">
        <f t="shared" ref="W115" si="225">IFERROR(ROUND(D115*J115/F115,3),0)</f>
        <v>0</v>
      </c>
      <c r="X115" s="514">
        <f t="shared" ref="X115" si="226">IFERROR(ROUND(D115*L115/F115,3),0)</f>
        <v>0</v>
      </c>
      <c r="Y115" s="579">
        <f t="shared" ref="Y115" si="227">IFERROR(ROUND(D115*N115/F115,3),0)</f>
        <v>0</v>
      </c>
      <c r="AB115" s="550" t="s">
        <v>252</v>
      </c>
      <c r="AC115" s="551"/>
      <c r="AD115" s="551"/>
      <c r="AE115" s="552"/>
      <c r="AF115" s="59" t="s">
        <v>82</v>
      </c>
      <c r="AG115" s="59"/>
      <c r="AH115" s="59"/>
      <c r="AI115" s="59"/>
      <c r="AJ115" s="550" t="s">
        <v>253</v>
      </c>
      <c r="AK115" s="551"/>
      <c r="AL115" s="552"/>
      <c r="AM115" s="617" t="s">
        <v>84</v>
      </c>
      <c r="AN115" s="618"/>
      <c r="AO115" s="619"/>
      <c r="AP115" s="182" t="s">
        <v>323</v>
      </c>
      <c r="AQ115" s="181">
        <f t="shared" ref="AQ115" si="228">B115</f>
        <v>17</v>
      </c>
      <c r="AR115" s="604">
        <f t="shared" ref="AR115" si="229">MAX(AP116:AQ119)</f>
        <v>0</v>
      </c>
      <c r="AT115" s="139"/>
      <c r="AU115" s="649" t="s">
        <v>318</v>
      </c>
      <c r="AV115" s="649"/>
      <c r="AW115" s="649"/>
      <c r="AX115" s="649"/>
      <c r="AY115" s="649"/>
      <c r="AZ115" s="649"/>
      <c r="BA115" s="649"/>
      <c r="BB115" s="649"/>
      <c r="BC115" s="649"/>
      <c r="BD115" s="649"/>
      <c r="BE115" s="625" t="s">
        <v>83</v>
      </c>
      <c r="BF115" s="648"/>
      <c r="BG115" s="648"/>
      <c r="BH115" s="626"/>
      <c r="BI115" s="625" t="s">
        <v>85</v>
      </c>
      <c r="BJ115" s="626"/>
      <c r="BK115" s="604">
        <f t="shared" ref="BK115" si="230">IFERROR(ROUNDDOWN(SUM(BI116:BJ120),-3),0)</f>
        <v>0</v>
      </c>
    </row>
    <row r="116" spans="2:65" ht="3.9" customHeight="1" x14ac:dyDescent="0.45">
      <c r="B116" s="644"/>
      <c r="C116" s="645"/>
      <c r="D116" s="640"/>
      <c r="E116" s="614"/>
      <c r="F116" s="609"/>
      <c r="G116" s="614"/>
      <c r="H116" s="609"/>
      <c r="I116" s="614"/>
      <c r="J116" s="609"/>
      <c r="K116" s="614"/>
      <c r="L116" s="609"/>
      <c r="M116" s="614"/>
      <c r="N116" s="609"/>
      <c r="O116" s="614"/>
      <c r="P116" s="609"/>
      <c r="Q116" s="614"/>
      <c r="R116" s="609"/>
      <c r="S116" s="610"/>
      <c r="T116" s="3"/>
      <c r="W116" s="518"/>
      <c r="X116" s="515"/>
      <c r="Y116" s="580"/>
      <c r="AB116" s="544" t="s">
        <v>87</v>
      </c>
      <c r="AC116" s="545"/>
      <c r="AD116" s="545"/>
      <c r="AE116" s="546"/>
      <c r="AF116" s="61" t="s">
        <v>88</v>
      </c>
      <c r="AG116" s="61"/>
      <c r="AH116" s="61"/>
      <c r="AI116" s="61"/>
      <c r="AJ116" s="62" t="s">
        <v>89</v>
      </c>
      <c r="AK116" s="63"/>
      <c r="AL116" s="64"/>
      <c r="AM116" s="503" t="s">
        <v>90</v>
      </c>
      <c r="AN116" s="503"/>
      <c r="AO116" s="503"/>
      <c r="AP116" s="503">
        <f t="shared" ref="AP116" si="231">ROUNDDOWN(MIN(IF(AND($H$13="有り",D115&lt;=3.6),130000*D115,0),390000),-3)</f>
        <v>0</v>
      </c>
      <c r="AQ116" s="504"/>
      <c r="AR116" s="605"/>
      <c r="AS116" s="137"/>
      <c r="AT116" s="505" t="s">
        <v>316</v>
      </c>
      <c r="AU116" s="616" t="s">
        <v>399</v>
      </c>
      <c r="AV116" s="616"/>
      <c r="AW116" s="616"/>
      <c r="AX116" s="616"/>
      <c r="AY116" s="616"/>
      <c r="AZ116" s="616"/>
      <c r="BA116" s="616"/>
      <c r="BB116" s="616"/>
      <c r="BC116" s="616"/>
      <c r="BD116" s="616"/>
      <c r="BE116" s="491" t="s">
        <v>402</v>
      </c>
      <c r="BF116" s="492"/>
      <c r="BG116" s="492"/>
      <c r="BH116" s="493"/>
      <c r="BI116" s="511">
        <f t="shared" ref="BI116" si="232">ROUND(W115,2)*80000</f>
        <v>0</v>
      </c>
      <c r="BJ116" s="511"/>
      <c r="BK116" s="605"/>
      <c r="BL116" s="7" t="s">
        <v>404</v>
      </c>
    </row>
    <row r="117" spans="2:65" ht="3.9" customHeight="1" x14ac:dyDescent="0.45">
      <c r="B117" s="644"/>
      <c r="C117" s="645"/>
      <c r="D117" s="640"/>
      <c r="E117" s="614"/>
      <c r="F117" s="609"/>
      <c r="G117" s="614"/>
      <c r="H117" s="609"/>
      <c r="I117" s="614"/>
      <c r="J117" s="609"/>
      <c r="K117" s="614"/>
      <c r="L117" s="609"/>
      <c r="M117" s="614"/>
      <c r="N117" s="609"/>
      <c r="O117" s="614"/>
      <c r="P117" s="609"/>
      <c r="Q117" s="614"/>
      <c r="R117" s="609"/>
      <c r="S117" s="610"/>
      <c r="T117" s="3"/>
      <c r="W117" s="518"/>
      <c r="X117" s="515"/>
      <c r="Y117" s="580"/>
      <c r="AB117" s="547"/>
      <c r="AC117" s="548"/>
      <c r="AD117" s="548"/>
      <c r="AE117" s="549"/>
      <c r="AF117" s="61" t="s">
        <v>91</v>
      </c>
      <c r="AG117" s="61"/>
      <c r="AH117" s="61"/>
      <c r="AI117" s="61"/>
      <c r="AJ117" s="62" t="s">
        <v>92</v>
      </c>
      <c r="AK117" s="63"/>
      <c r="AL117" s="64"/>
      <c r="AM117" s="503" t="s">
        <v>93</v>
      </c>
      <c r="AN117" s="503"/>
      <c r="AO117" s="503"/>
      <c r="AP117" s="503">
        <f t="shared" ref="AP117" si="233">ROUNDDOWN(MIN(IF(AND(OR($H$13="無し",$H$13=""),D115&lt;=3.6),120000*D115,0),360000),-3)</f>
        <v>0</v>
      </c>
      <c r="AQ117" s="504"/>
      <c r="AR117" s="605"/>
      <c r="AS117" s="137"/>
      <c r="AT117" s="506"/>
      <c r="AU117" s="620" t="s">
        <v>400</v>
      </c>
      <c r="AV117" s="620"/>
      <c r="AW117" s="620"/>
      <c r="AX117" s="620"/>
      <c r="AY117" s="620"/>
      <c r="AZ117" s="620"/>
      <c r="BA117" s="620"/>
      <c r="BB117" s="620"/>
      <c r="BC117" s="620"/>
      <c r="BD117" s="620"/>
      <c r="BE117" s="491" t="s">
        <v>100</v>
      </c>
      <c r="BF117" s="492"/>
      <c r="BG117" s="492"/>
      <c r="BH117" s="493"/>
      <c r="BI117" s="511">
        <f t="shared" ref="BI117" si="234">ROUND(X115,2)*50000</f>
        <v>0</v>
      </c>
      <c r="BJ117" s="511"/>
      <c r="BK117" s="605"/>
      <c r="BL117" s="7" t="s">
        <v>405</v>
      </c>
    </row>
    <row r="118" spans="2:65" ht="3.9" customHeight="1" x14ac:dyDescent="0.45">
      <c r="B118" s="644"/>
      <c r="C118" s="645"/>
      <c r="D118" s="640"/>
      <c r="E118" s="614"/>
      <c r="F118" s="609"/>
      <c r="G118" s="614"/>
      <c r="H118" s="609"/>
      <c r="I118" s="614"/>
      <c r="J118" s="609"/>
      <c r="K118" s="614"/>
      <c r="L118" s="609"/>
      <c r="M118" s="614"/>
      <c r="N118" s="609"/>
      <c r="O118" s="614"/>
      <c r="P118" s="609"/>
      <c r="Q118" s="614"/>
      <c r="R118" s="609"/>
      <c r="S118" s="610"/>
      <c r="T118" s="3"/>
      <c r="W118" s="518"/>
      <c r="X118" s="515"/>
      <c r="Y118" s="580"/>
      <c r="AB118" s="544" t="s">
        <v>94</v>
      </c>
      <c r="AC118" s="545"/>
      <c r="AD118" s="545"/>
      <c r="AE118" s="546"/>
      <c r="AF118" s="61" t="s">
        <v>88</v>
      </c>
      <c r="AG118" s="61"/>
      <c r="AH118" s="61"/>
      <c r="AI118" s="61"/>
      <c r="AJ118" s="62" t="s">
        <v>95</v>
      </c>
      <c r="AK118" s="63"/>
      <c r="AL118" s="64"/>
      <c r="AM118" s="503" t="s">
        <v>96</v>
      </c>
      <c r="AN118" s="503"/>
      <c r="AO118" s="503"/>
      <c r="AP118" s="503">
        <f t="shared" ref="AP118" si="235">ROUNDDOWN(IF(AND($H$13="有り",D115&gt;3.6),110000*D115,0),-3)</f>
        <v>0</v>
      </c>
      <c r="AQ118" s="504"/>
      <c r="AR118" s="605"/>
      <c r="AS118" s="138"/>
      <c r="AT118" s="507"/>
      <c r="AU118" s="535" t="s">
        <v>401</v>
      </c>
      <c r="AV118" s="535"/>
      <c r="AW118" s="535"/>
      <c r="AX118" s="535"/>
      <c r="AY118" s="535"/>
      <c r="AZ118" s="535"/>
      <c r="BA118" s="535"/>
      <c r="BB118" s="535"/>
      <c r="BC118" s="535"/>
      <c r="BD118" s="535"/>
      <c r="BE118" s="491" t="s">
        <v>101</v>
      </c>
      <c r="BF118" s="492"/>
      <c r="BG118" s="492"/>
      <c r="BH118" s="493"/>
      <c r="BI118" s="511">
        <f t="shared" ref="BI118" si="236">ROUND(Y115,2)*20000</f>
        <v>0</v>
      </c>
      <c r="BJ118" s="511"/>
      <c r="BK118" s="605"/>
      <c r="BL118" s="7" t="s">
        <v>406</v>
      </c>
      <c r="BM118" s="136"/>
    </row>
    <row r="119" spans="2:65" ht="3.9" customHeight="1" x14ac:dyDescent="0.45">
      <c r="B119" s="644"/>
      <c r="C119" s="645"/>
      <c r="D119" s="640"/>
      <c r="E119" s="614"/>
      <c r="F119" s="609"/>
      <c r="G119" s="614"/>
      <c r="H119" s="609"/>
      <c r="I119" s="614"/>
      <c r="J119" s="609"/>
      <c r="K119" s="614"/>
      <c r="L119" s="609"/>
      <c r="M119" s="614"/>
      <c r="N119" s="609"/>
      <c r="O119" s="614"/>
      <c r="P119" s="609"/>
      <c r="Q119" s="614"/>
      <c r="R119" s="609"/>
      <c r="S119" s="610"/>
      <c r="T119" s="3"/>
      <c r="W119" s="518"/>
      <c r="X119" s="515"/>
      <c r="Y119" s="580"/>
      <c r="AB119" s="547"/>
      <c r="AC119" s="548"/>
      <c r="AD119" s="548"/>
      <c r="AE119" s="549"/>
      <c r="AF119" s="61" t="s">
        <v>91</v>
      </c>
      <c r="AG119" s="61"/>
      <c r="AH119" s="61"/>
      <c r="AI119" s="61"/>
      <c r="AJ119" s="62" t="s">
        <v>98</v>
      </c>
      <c r="AK119" s="63"/>
      <c r="AL119" s="64"/>
      <c r="AM119" s="503" t="s">
        <v>99</v>
      </c>
      <c r="AN119" s="503"/>
      <c r="AO119" s="503"/>
      <c r="AP119" s="503">
        <f t="shared" ref="AP119" si="237">ROUNDDOWN(IF(AND(OR($H$13="無し",$H$13=""),D115&gt;3.6),100000*D115,0),-3)</f>
        <v>0</v>
      </c>
      <c r="AQ119" s="504"/>
      <c r="AR119" s="605"/>
      <c r="AS119" s="138"/>
      <c r="AT119" s="533" t="s">
        <v>317</v>
      </c>
      <c r="AU119" s="509" t="s">
        <v>245</v>
      </c>
      <c r="AV119" s="510"/>
      <c r="AW119" s="510"/>
      <c r="AX119" s="510"/>
      <c r="AY119" s="510"/>
      <c r="AZ119" s="510"/>
      <c r="BA119" s="510"/>
      <c r="BB119" s="510"/>
      <c r="BC119" s="510"/>
      <c r="BD119" s="510"/>
      <c r="BE119" s="491" t="s">
        <v>101</v>
      </c>
      <c r="BF119" s="492"/>
      <c r="BG119" s="492"/>
      <c r="BH119" s="493"/>
      <c r="BI119" s="511">
        <f t="shared" ref="BI119" si="238">P115*20000</f>
        <v>0</v>
      </c>
      <c r="BJ119" s="511"/>
      <c r="BK119" s="605"/>
      <c r="BL119" s="7" t="s">
        <v>406</v>
      </c>
    </row>
    <row r="120" spans="2:65" ht="3.9" customHeight="1" x14ac:dyDescent="0.45">
      <c r="B120" s="644"/>
      <c r="C120" s="645"/>
      <c r="D120" s="640"/>
      <c r="E120" s="614"/>
      <c r="F120" s="609"/>
      <c r="G120" s="614"/>
      <c r="H120" s="609"/>
      <c r="I120" s="614"/>
      <c r="J120" s="609"/>
      <c r="K120" s="614"/>
      <c r="L120" s="609"/>
      <c r="M120" s="614"/>
      <c r="N120" s="609"/>
      <c r="O120" s="614"/>
      <c r="P120" s="609"/>
      <c r="Q120" s="614"/>
      <c r="R120" s="609"/>
      <c r="S120" s="610"/>
      <c r="T120" s="3"/>
      <c r="W120" s="519"/>
      <c r="X120" s="516"/>
      <c r="Y120" s="581"/>
      <c r="AB120" s="532"/>
      <c r="AC120" s="532"/>
      <c r="AD120" s="532"/>
      <c r="AE120" s="532"/>
      <c r="AF120" s="532"/>
      <c r="AG120" s="532"/>
      <c r="AH120" s="532"/>
      <c r="AI120" s="532"/>
      <c r="AJ120" s="532"/>
      <c r="AK120" s="532"/>
      <c r="AL120" s="532"/>
      <c r="AM120" s="532"/>
      <c r="AN120" s="532"/>
      <c r="AO120" s="532"/>
      <c r="AP120" s="532"/>
      <c r="AQ120" s="532"/>
      <c r="AR120" s="606"/>
      <c r="AS120" s="138"/>
      <c r="AT120" s="534"/>
      <c r="AU120" s="509" t="s">
        <v>246</v>
      </c>
      <c r="AV120" s="510"/>
      <c r="AW120" s="510"/>
      <c r="AX120" s="510"/>
      <c r="AY120" s="510"/>
      <c r="AZ120" s="510"/>
      <c r="BA120" s="510"/>
      <c r="BB120" s="510"/>
      <c r="BC120" s="510"/>
      <c r="BD120" s="510"/>
      <c r="BE120" s="491" t="s">
        <v>238</v>
      </c>
      <c r="BF120" s="492"/>
      <c r="BG120" s="492"/>
      <c r="BH120" s="493"/>
      <c r="BI120" s="511">
        <f t="shared" ref="BI120" si="239">R115*10000</f>
        <v>0</v>
      </c>
      <c r="BJ120" s="511"/>
      <c r="BK120" s="606"/>
      <c r="BL120" s="7" t="s">
        <v>407</v>
      </c>
    </row>
    <row r="121" spans="2:65" ht="3.9" customHeight="1" x14ac:dyDescent="0.45">
      <c r="B121" s="662">
        <v>18</v>
      </c>
      <c r="C121" s="663"/>
      <c r="D121" s="654"/>
      <c r="E121" s="655"/>
      <c r="F121" s="658"/>
      <c r="G121" s="655"/>
      <c r="H121" s="658"/>
      <c r="I121" s="655"/>
      <c r="J121" s="658"/>
      <c r="K121" s="655"/>
      <c r="L121" s="658"/>
      <c r="M121" s="655"/>
      <c r="N121" s="658"/>
      <c r="O121" s="655"/>
      <c r="P121" s="658"/>
      <c r="Q121" s="655"/>
      <c r="R121" s="658"/>
      <c r="S121" s="660"/>
      <c r="T121" s="3"/>
      <c r="W121" s="517">
        <f t="shared" ref="W121" si="240">IFERROR(ROUND(D121*J121/F121,3),0)</f>
        <v>0</v>
      </c>
      <c r="X121" s="514">
        <f t="shared" ref="X121" si="241">IFERROR(ROUND(D121*L121/F121,3),0)</f>
        <v>0</v>
      </c>
      <c r="Y121" s="579">
        <f t="shared" ref="Y121" si="242">IFERROR(ROUND(D121*N121/F121,3),0)</f>
        <v>0</v>
      </c>
      <c r="AB121" s="550" t="s">
        <v>252</v>
      </c>
      <c r="AC121" s="551"/>
      <c r="AD121" s="551"/>
      <c r="AE121" s="552"/>
      <c r="AF121" s="59" t="s">
        <v>82</v>
      </c>
      <c r="AG121" s="59"/>
      <c r="AH121" s="59"/>
      <c r="AI121" s="59"/>
      <c r="AJ121" s="550" t="s">
        <v>253</v>
      </c>
      <c r="AK121" s="551"/>
      <c r="AL121" s="552"/>
      <c r="AM121" s="617" t="s">
        <v>84</v>
      </c>
      <c r="AN121" s="618"/>
      <c r="AO121" s="619"/>
      <c r="AP121" s="182" t="s">
        <v>323</v>
      </c>
      <c r="AQ121" s="181">
        <f t="shared" ref="AQ121" si="243">B121</f>
        <v>18</v>
      </c>
      <c r="AR121" s="604">
        <f t="shared" ref="AR121" si="244">MAX(AP122:AQ125)</f>
        <v>0</v>
      </c>
      <c r="AT121" s="139"/>
      <c r="AU121" s="649" t="s">
        <v>318</v>
      </c>
      <c r="AV121" s="649"/>
      <c r="AW121" s="649"/>
      <c r="AX121" s="649"/>
      <c r="AY121" s="649"/>
      <c r="AZ121" s="649"/>
      <c r="BA121" s="649"/>
      <c r="BB121" s="649"/>
      <c r="BC121" s="649"/>
      <c r="BD121" s="649"/>
      <c r="BE121" s="625" t="s">
        <v>83</v>
      </c>
      <c r="BF121" s="648"/>
      <c r="BG121" s="648"/>
      <c r="BH121" s="626"/>
      <c r="BI121" s="625" t="s">
        <v>85</v>
      </c>
      <c r="BJ121" s="626"/>
      <c r="BK121" s="604">
        <f t="shared" ref="BK121" si="245">IFERROR(ROUNDDOWN(SUM(BI122:BJ126),-3),0)</f>
        <v>0</v>
      </c>
    </row>
    <row r="122" spans="2:65" ht="3.9" customHeight="1" x14ac:dyDescent="0.45">
      <c r="B122" s="644"/>
      <c r="C122" s="645"/>
      <c r="D122" s="640"/>
      <c r="E122" s="614"/>
      <c r="F122" s="609"/>
      <c r="G122" s="614"/>
      <c r="H122" s="609"/>
      <c r="I122" s="614"/>
      <c r="J122" s="609"/>
      <c r="K122" s="614"/>
      <c r="L122" s="609"/>
      <c r="M122" s="614"/>
      <c r="N122" s="609"/>
      <c r="O122" s="614"/>
      <c r="P122" s="609"/>
      <c r="Q122" s="614"/>
      <c r="R122" s="609"/>
      <c r="S122" s="610"/>
      <c r="T122" s="3"/>
      <c r="W122" s="518"/>
      <c r="X122" s="515"/>
      <c r="Y122" s="580"/>
      <c r="AB122" s="544" t="s">
        <v>87</v>
      </c>
      <c r="AC122" s="545"/>
      <c r="AD122" s="545"/>
      <c r="AE122" s="546"/>
      <c r="AF122" s="61" t="s">
        <v>88</v>
      </c>
      <c r="AG122" s="61"/>
      <c r="AH122" s="61"/>
      <c r="AI122" s="61"/>
      <c r="AJ122" s="62" t="s">
        <v>89</v>
      </c>
      <c r="AK122" s="63"/>
      <c r="AL122" s="64"/>
      <c r="AM122" s="503" t="s">
        <v>90</v>
      </c>
      <c r="AN122" s="503"/>
      <c r="AO122" s="503"/>
      <c r="AP122" s="503">
        <f t="shared" ref="AP122" si="246">ROUNDDOWN(MIN(IF(AND($H$13="有り",D121&lt;=3.6),130000*D121,0),390000),-3)</f>
        <v>0</v>
      </c>
      <c r="AQ122" s="504"/>
      <c r="AR122" s="605"/>
      <c r="AS122" s="137"/>
      <c r="AT122" s="505" t="s">
        <v>316</v>
      </c>
      <c r="AU122" s="616" t="s">
        <v>399</v>
      </c>
      <c r="AV122" s="616"/>
      <c r="AW122" s="616"/>
      <c r="AX122" s="616"/>
      <c r="AY122" s="616"/>
      <c r="AZ122" s="616"/>
      <c r="BA122" s="616"/>
      <c r="BB122" s="616"/>
      <c r="BC122" s="616"/>
      <c r="BD122" s="616"/>
      <c r="BE122" s="491" t="s">
        <v>402</v>
      </c>
      <c r="BF122" s="492"/>
      <c r="BG122" s="492"/>
      <c r="BH122" s="493"/>
      <c r="BI122" s="511">
        <f t="shared" ref="BI122" si="247">ROUND(W121,2)*80000</f>
        <v>0</v>
      </c>
      <c r="BJ122" s="511"/>
      <c r="BK122" s="605"/>
      <c r="BL122" s="7" t="s">
        <v>404</v>
      </c>
    </row>
    <row r="123" spans="2:65" ht="3.9" customHeight="1" x14ac:dyDescent="0.45">
      <c r="B123" s="644"/>
      <c r="C123" s="645"/>
      <c r="D123" s="640"/>
      <c r="E123" s="614"/>
      <c r="F123" s="609"/>
      <c r="G123" s="614"/>
      <c r="H123" s="609"/>
      <c r="I123" s="614"/>
      <c r="J123" s="609"/>
      <c r="K123" s="614"/>
      <c r="L123" s="609"/>
      <c r="M123" s="614"/>
      <c r="N123" s="609"/>
      <c r="O123" s="614"/>
      <c r="P123" s="609"/>
      <c r="Q123" s="614"/>
      <c r="R123" s="609"/>
      <c r="S123" s="610"/>
      <c r="T123" s="3"/>
      <c r="W123" s="518"/>
      <c r="X123" s="515"/>
      <c r="Y123" s="580"/>
      <c r="AB123" s="547"/>
      <c r="AC123" s="548"/>
      <c r="AD123" s="548"/>
      <c r="AE123" s="549"/>
      <c r="AF123" s="61" t="s">
        <v>91</v>
      </c>
      <c r="AG123" s="61"/>
      <c r="AH123" s="61"/>
      <c r="AI123" s="61"/>
      <c r="AJ123" s="62" t="s">
        <v>92</v>
      </c>
      <c r="AK123" s="63"/>
      <c r="AL123" s="64"/>
      <c r="AM123" s="503" t="s">
        <v>93</v>
      </c>
      <c r="AN123" s="503"/>
      <c r="AO123" s="503"/>
      <c r="AP123" s="503">
        <f t="shared" ref="AP123" si="248">ROUNDDOWN(MIN(IF(AND(OR($H$13="無し",$H$13=""),D121&lt;=3.6),120000*D121,0),360000),-3)</f>
        <v>0</v>
      </c>
      <c r="AQ123" s="504"/>
      <c r="AR123" s="605"/>
      <c r="AS123" s="137"/>
      <c r="AT123" s="506"/>
      <c r="AU123" s="620" t="s">
        <v>400</v>
      </c>
      <c r="AV123" s="620"/>
      <c r="AW123" s="620"/>
      <c r="AX123" s="620"/>
      <c r="AY123" s="620"/>
      <c r="AZ123" s="620"/>
      <c r="BA123" s="620"/>
      <c r="BB123" s="620"/>
      <c r="BC123" s="620"/>
      <c r="BD123" s="620"/>
      <c r="BE123" s="491" t="s">
        <v>100</v>
      </c>
      <c r="BF123" s="492"/>
      <c r="BG123" s="492"/>
      <c r="BH123" s="493"/>
      <c r="BI123" s="511">
        <f t="shared" ref="BI123" si="249">ROUND(X121,2)*50000</f>
        <v>0</v>
      </c>
      <c r="BJ123" s="511"/>
      <c r="BK123" s="605"/>
      <c r="BL123" s="7" t="s">
        <v>405</v>
      </c>
    </row>
    <row r="124" spans="2:65" ht="3.9" customHeight="1" x14ac:dyDescent="0.45">
      <c r="B124" s="644"/>
      <c r="C124" s="645"/>
      <c r="D124" s="640"/>
      <c r="E124" s="614"/>
      <c r="F124" s="609"/>
      <c r="G124" s="614"/>
      <c r="H124" s="609"/>
      <c r="I124" s="614"/>
      <c r="J124" s="609"/>
      <c r="K124" s="614"/>
      <c r="L124" s="609"/>
      <c r="M124" s="614"/>
      <c r="N124" s="609"/>
      <c r="O124" s="614"/>
      <c r="P124" s="609"/>
      <c r="Q124" s="614"/>
      <c r="R124" s="609"/>
      <c r="S124" s="610"/>
      <c r="T124" s="3"/>
      <c r="W124" s="518"/>
      <c r="X124" s="515"/>
      <c r="Y124" s="580"/>
      <c r="AB124" s="544" t="s">
        <v>94</v>
      </c>
      <c r="AC124" s="545"/>
      <c r="AD124" s="545"/>
      <c r="AE124" s="546"/>
      <c r="AF124" s="61" t="s">
        <v>88</v>
      </c>
      <c r="AG124" s="61"/>
      <c r="AH124" s="61"/>
      <c r="AI124" s="61"/>
      <c r="AJ124" s="62" t="s">
        <v>95</v>
      </c>
      <c r="AK124" s="63"/>
      <c r="AL124" s="64"/>
      <c r="AM124" s="503" t="s">
        <v>96</v>
      </c>
      <c r="AN124" s="503"/>
      <c r="AO124" s="503"/>
      <c r="AP124" s="503">
        <f t="shared" ref="AP124" si="250">ROUNDDOWN(IF(AND($H$13="有り",D121&gt;3.6),110000*D121,0),-3)</f>
        <v>0</v>
      </c>
      <c r="AQ124" s="504"/>
      <c r="AR124" s="605"/>
      <c r="AS124" s="138"/>
      <c r="AT124" s="507"/>
      <c r="AU124" s="535" t="s">
        <v>401</v>
      </c>
      <c r="AV124" s="535"/>
      <c r="AW124" s="535"/>
      <c r="AX124" s="535"/>
      <c r="AY124" s="535"/>
      <c r="AZ124" s="535"/>
      <c r="BA124" s="535"/>
      <c r="BB124" s="535"/>
      <c r="BC124" s="535"/>
      <c r="BD124" s="535"/>
      <c r="BE124" s="491" t="s">
        <v>101</v>
      </c>
      <c r="BF124" s="492"/>
      <c r="BG124" s="492"/>
      <c r="BH124" s="493"/>
      <c r="BI124" s="511">
        <f t="shared" ref="BI124" si="251">ROUND(Y121,2)*20000</f>
        <v>0</v>
      </c>
      <c r="BJ124" s="511"/>
      <c r="BK124" s="605"/>
      <c r="BL124" s="7" t="s">
        <v>406</v>
      </c>
      <c r="BM124" s="136"/>
    </row>
    <row r="125" spans="2:65" ht="3.9" customHeight="1" x14ac:dyDescent="0.45">
      <c r="B125" s="644"/>
      <c r="C125" s="645"/>
      <c r="D125" s="640"/>
      <c r="E125" s="614"/>
      <c r="F125" s="609"/>
      <c r="G125" s="614"/>
      <c r="H125" s="609"/>
      <c r="I125" s="614"/>
      <c r="J125" s="609"/>
      <c r="K125" s="614"/>
      <c r="L125" s="609"/>
      <c r="M125" s="614"/>
      <c r="N125" s="609"/>
      <c r="O125" s="614"/>
      <c r="P125" s="609"/>
      <c r="Q125" s="614"/>
      <c r="R125" s="609"/>
      <c r="S125" s="610"/>
      <c r="T125" s="3"/>
      <c r="W125" s="518"/>
      <c r="X125" s="515"/>
      <c r="Y125" s="580"/>
      <c r="AB125" s="547"/>
      <c r="AC125" s="548"/>
      <c r="AD125" s="548"/>
      <c r="AE125" s="549"/>
      <c r="AF125" s="61" t="s">
        <v>91</v>
      </c>
      <c r="AG125" s="61"/>
      <c r="AH125" s="61"/>
      <c r="AI125" s="61"/>
      <c r="AJ125" s="62" t="s">
        <v>98</v>
      </c>
      <c r="AK125" s="63"/>
      <c r="AL125" s="64"/>
      <c r="AM125" s="503" t="s">
        <v>99</v>
      </c>
      <c r="AN125" s="503"/>
      <c r="AO125" s="503"/>
      <c r="AP125" s="503">
        <f t="shared" ref="AP125" si="252">ROUNDDOWN(IF(AND(OR($H$13="無し",$H$13=""),D121&gt;3.6),100000*D121,0),-3)</f>
        <v>0</v>
      </c>
      <c r="AQ125" s="504"/>
      <c r="AR125" s="605"/>
      <c r="AS125" s="138"/>
      <c r="AT125" s="533" t="s">
        <v>317</v>
      </c>
      <c r="AU125" s="509" t="s">
        <v>245</v>
      </c>
      <c r="AV125" s="510"/>
      <c r="AW125" s="510"/>
      <c r="AX125" s="510"/>
      <c r="AY125" s="510"/>
      <c r="AZ125" s="510"/>
      <c r="BA125" s="510"/>
      <c r="BB125" s="510"/>
      <c r="BC125" s="510"/>
      <c r="BD125" s="510"/>
      <c r="BE125" s="491" t="s">
        <v>101</v>
      </c>
      <c r="BF125" s="492"/>
      <c r="BG125" s="492"/>
      <c r="BH125" s="493"/>
      <c r="BI125" s="511">
        <f t="shared" ref="BI125" si="253">P121*20000</f>
        <v>0</v>
      </c>
      <c r="BJ125" s="511"/>
      <c r="BK125" s="605"/>
      <c r="BL125" s="7" t="s">
        <v>406</v>
      </c>
    </row>
    <row r="126" spans="2:65" ht="3.9" customHeight="1" x14ac:dyDescent="0.45">
      <c r="B126" s="664"/>
      <c r="C126" s="665"/>
      <c r="D126" s="656"/>
      <c r="E126" s="657"/>
      <c r="F126" s="659"/>
      <c r="G126" s="657"/>
      <c r="H126" s="659"/>
      <c r="I126" s="657"/>
      <c r="J126" s="659"/>
      <c r="K126" s="657"/>
      <c r="L126" s="659"/>
      <c r="M126" s="657"/>
      <c r="N126" s="659"/>
      <c r="O126" s="657"/>
      <c r="P126" s="659"/>
      <c r="Q126" s="657"/>
      <c r="R126" s="659"/>
      <c r="S126" s="661"/>
      <c r="T126" s="3"/>
      <c r="W126" s="519"/>
      <c r="X126" s="516"/>
      <c r="Y126" s="581"/>
      <c r="AB126" s="532"/>
      <c r="AC126" s="532"/>
      <c r="AD126" s="532"/>
      <c r="AE126" s="532"/>
      <c r="AF126" s="532"/>
      <c r="AG126" s="532"/>
      <c r="AH126" s="532"/>
      <c r="AI126" s="532"/>
      <c r="AJ126" s="532"/>
      <c r="AK126" s="532"/>
      <c r="AL126" s="532"/>
      <c r="AM126" s="532"/>
      <c r="AN126" s="532"/>
      <c r="AO126" s="532"/>
      <c r="AP126" s="532"/>
      <c r="AQ126" s="532"/>
      <c r="AR126" s="606"/>
      <c r="AS126" s="138"/>
      <c r="AT126" s="534"/>
      <c r="AU126" s="509" t="s">
        <v>246</v>
      </c>
      <c r="AV126" s="510"/>
      <c r="AW126" s="510"/>
      <c r="AX126" s="510"/>
      <c r="AY126" s="510"/>
      <c r="AZ126" s="510"/>
      <c r="BA126" s="510"/>
      <c r="BB126" s="510"/>
      <c r="BC126" s="510"/>
      <c r="BD126" s="510"/>
      <c r="BE126" s="491" t="s">
        <v>238</v>
      </c>
      <c r="BF126" s="492"/>
      <c r="BG126" s="492"/>
      <c r="BH126" s="493"/>
      <c r="BI126" s="511">
        <f t="shared" ref="BI126" si="254">R121*10000</f>
        <v>0</v>
      </c>
      <c r="BJ126" s="511"/>
      <c r="BK126" s="606"/>
      <c r="BL126" s="7" t="s">
        <v>407</v>
      </c>
    </row>
    <row r="127" spans="2:65" ht="3.9" customHeight="1" x14ac:dyDescent="0.45">
      <c r="B127" s="662">
        <v>19</v>
      </c>
      <c r="C127" s="663"/>
      <c r="D127" s="654"/>
      <c r="E127" s="655"/>
      <c r="F127" s="658"/>
      <c r="G127" s="655"/>
      <c r="H127" s="658"/>
      <c r="I127" s="655"/>
      <c r="J127" s="658"/>
      <c r="K127" s="655"/>
      <c r="L127" s="658"/>
      <c r="M127" s="655"/>
      <c r="N127" s="658"/>
      <c r="O127" s="655"/>
      <c r="P127" s="658"/>
      <c r="Q127" s="655"/>
      <c r="R127" s="658"/>
      <c r="S127" s="660"/>
      <c r="T127" s="3"/>
      <c r="W127" s="517">
        <f t="shared" ref="W127" si="255">IFERROR(ROUND(D127*J127/F127,3),0)</f>
        <v>0</v>
      </c>
      <c r="X127" s="514">
        <f t="shared" ref="X127" si="256">IFERROR(ROUND(D127*L127/F127,3),0)</f>
        <v>0</v>
      </c>
      <c r="Y127" s="579">
        <f t="shared" ref="Y127" si="257">IFERROR(ROUND(D127*N127/F127,3),0)</f>
        <v>0</v>
      </c>
      <c r="AB127" s="550" t="s">
        <v>252</v>
      </c>
      <c r="AC127" s="551"/>
      <c r="AD127" s="551"/>
      <c r="AE127" s="552"/>
      <c r="AF127" s="59" t="s">
        <v>82</v>
      </c>
      <c r="AG127" s="59"/>
      <c r="AH127" s="59"/>
      <c r="AI127" s="59"/>
      <c r="AJ127" s="550" t="s">
        <v>253</v>
      </c>
      <c r="AK127" s="551"/>
      <c r="AL127" s="552"/>
      <c r="AM127" s="617" t="s">
        <v>84</v>
      </c>
      <c r="AN127" s="618"/>
      <c r="AO127" s="619"/>
      <c r="AP127" s="182" t="s">
        <v>323</v>
      </c>
      <c r="AQ127" s="181">
        <f t="shared" ref="AQ127" si="258">B127</f>
        <v>19</v>
      </c>
      <c r="AR127" s="604">
        <f t="shared" ref="AR127" si="259">MAX(AP128:AQ131)</f>
        <v>0</v>
      </c>
      <c r="AT127" s="139"/>
      <c r="AU127" s="649" t="s">
        <v>318</v>
      </c>
      <c r="AV127" s="649"/>
      <c r="AW127" s="649"/>
      <c r="AX127" s="649"/>
      <c r="AY127" s="649"/>
      <c r="AZ127" s="649"/>
      <c r="BA127" s="649"/>
      <c r="BB127" s="649"/>
      <c r="BC127" s="649"/>
      <c r="BD127" s="649"/>
      <c r="BE127" s="625" t="s">
        <v>83</v>
      </c>
      <c r="BF127" s="648"/>
      <c r="BG127" s="648"/>
      <c r="BH127" s="626"/>
      <c r="BI127" s="625" t="s">
        <v>85</v>
      </c>
      <c r="BJ127" s="626"/>
      <c r="BK127" s="604">
        <f t="shared" ref="BK127" si="260">IFERROR(ROUNDDOWN(SUM(BI128:BJ132),-3),0)</f>
        <v>0</v>
      </c>
    </row>
    <row r="128" spans="2:65" ht="3.9" customHeight="1" x14ac:dyDescent="0.45">
      <c r="B128" s="644"/>
      <c r="C128" s="645"/>
      <c r="D128" s="640"/>
      <c r="E128" s="614"/>
      <c r="F128" s="609"/>
      <c r="G128" s="614"/>
      <c r="H128" s="609"/>
      <c r="I128" s="614"/>
      <c r="J128" s="609"/>
      <c r="K128" s="614"/>
      <c r="L128" s="609"/>
      <c r="M128" s="614"/>
      <c r="N128" s="609"/>
      <c r="O128" s="614"/>
      <c r="P128" s="609"/>
      <c r="Q128" s="614"/>
      <c r="R128" s="609"/>
      <c r="S128" s="610"/>
      <c r="T128" s="3"/>
      <c r="W128" s="518"/>
      <c r="X128" s="515"/>
      <c r="Y128" s="580"/>
      <c r="AB128" s="544" t="s">
        <v>87</v>
      </c>
      <c r="AC128" s="545"/>
      <c r="AD128" s="545"/>
      <c r="AE128" s="546"/>
      <c r="AF128" s="61" t="s">
        <v>88</v>
      </c>
      <c r="AG128" s="61"/>
      <c r="AH128" s="61"/>
      <c r="AI128" s="61"/>
      <c r="AJ128" s="62" t="s">
        <v>89</v>
      </c>
      <c r="AK128" s="63"/>
      <c r="AL128" s="64"/>
      <c r="AM128" s="503" t="s">
        <v>90</v>
      </c>
      <c r="AN128" s="503"/>
      <c r="AO128" s="503"/>
      <c r="AP128" s="503">
        <f t="shared" ref="AP128" si="261">ROUNDDOWN(MIN(IF(AND($H$13="有り",D127&lt;=3.6),130000*D127,0),390000),-3)</f>
        <v>0</v>
      </c>
      <c r="AQ128" s="504"/>
      <c r="AR128" s="605"/>
      <c r="AS128" s="137"/>
      <c r="AT128" s="505" t="s">
        <v>316</v>
      </c>
      <c r="AU128" s="616" t="s">
        <v>399</v>
      </c>
      <c r="AV128" s="616"/>
      <c r="AW128" s="616"/>
      <c r="AX128" s="616"/>
      <c r="AY128" s="616"/>
      <c r="AZ128" s="616"/>
      <c r="BA128" s="616"/>
      <c r="BB128" s="616"/>
      <c r="BC128" s="616"/>
      <c r="BD128" s="616"/>
      <c r="BE128" s="491" t="s">
        <v>402</v>
      </c>
      <c r="BF128" s="492"/>
      <c r="BG128" s="492"/>
      <c r="BH128" s="493"/>
      <c r="BI128" s="511">
        <f t="shared" ref="BI128" si="262">ROUND(W127,2)*80000</f>
        <v>0</v>
      </c>
      <c r="BJ128" s="511"/>
      <c r="BK128" s="605"/>
      <c r="BL128" s="7" t="s">
        <v>404</v>
      </c>
    </row>
    <row r="129" spans="2:65" ht="3.9" customHeight="1" x14ac:dyDescent="0.45">
      <c r="B129" s="644"/>
      <c r="C129" s="645"/>
      <c r="D129" s="640"/>
      <c r="E129" s="614"/>
      <c r="F129" s="609"/>
      <c r="G129" s="614"/>
      <c r="H129" s="609"/>
      <c r="I129" s="614"/>
      <c r="J129" s="609"/>
      <c r="K129" s="614"/>
      <c r="L129" s="609"/>
      <c r="M129" s="614"/>
      <c r="N129" s="609"/>
      <c r="O129" s="614"/>
      <c r="P129" s="609"/>
      <c r="Q129" s="614"/>
      <c r="R129" s="609"/>
      <c r="S129" s="610"/>
      <c r="T129" s="3"/>
      <c r="W129" s="518"/>
      <c r="X129" s="515"/>
      <c r="Y129" s="580"/>
      <c r="AB129" s="547"/>
      <c r="AC129" s="548"/>
      <c r="AD129" s="548"/>
      <c r="AE129" s="549"/>
      <c r="AF129" s="61" t="s">
        <v>91</v>
      </c>
      <c r="AG129" s="61"/>
      <c r="AH129" s="61"/>
      <c r="AI129" s="61"/>
      <c r="AJ129" s="62" t="s">
        <v>92</v>
      </c>
      <c r="AK129" s="63"/>
      <c r="AL129" s="64"/>
      <c r="AM129" s="503" t="s">
        <v>93</v>
      </c>
      <c r="AN129" s="503"/>
      <c r="AO129" s="503"/>
      <c r="AP129" s="503">
        <f t="shared" ref="AP129" si="263">ROUNDDOWN(MIN(IF(AND(OR($H$13="無し",$H$13=""),D127&lt;=3.6),120000*D127,0),360000),-3)</f>
        <v>0</v>
      </c>
      <c r="AQ129" s="504"/>
      <c r="AR129" s="605"/>
      <c r="AS129" s="137"/>
      <c r="AT129" s="506"/>
      <c r="AU129" s="620" t="s">
        <v>400</v>
      </c>
      <c r="AV129" s="620"/>
      <c r="AW129" s="620"/>
      <c r="AX129" s="620"/>
      <c r="AY129" s="620"/>
      <c r="AZ129" s="620"/>
      <c r="BA129" s="620"/>
      <c r="BB129" s="620"/>
      <c r="BC129" s="620"/>
      <c r="BD129" s="620"/>
      <c r="BE129" s="491" t="s">
        <v>100</v>
      </c>
      <c r="BF129" s="492"/>
      <c r="BG129" s="492"/>
      <c r="BH129" s="493"/>
      <c r="BI129" s="511">
        <f t="shared" ref="BI129" si="264">ROUND(X127,2)*50000</f>
        <v>0</v>
      </c>
      <c r="BJ129" s="511"/>
      <c r="BK129" s="605"/>
      <c r="BL129" s="7" t="s">
        <v>405</v>
      </c>
    </row>
    <row r="130" spans="2:65" ht="3.9" customHeight="1" x14ac:dyDescent="0.45">
      <c r="B130" s="644"/>
      <c r="C130" s="645"/>
      <c r="D130" s="640"/>
      <c r="E130" s="614"/>
      <c r="F130" s="609"/>
      <c r="G130" s="614"/>
      <c r="H130" s="609"/>
      <c r="I130" s="614"/>
      <c r="J130" s="609"/>
      <c r="K130" s="614"/>
      <c r="L130" s="609"/>
      <c r="M130" s="614"/>
      <c r="N130" s="609"/>
      <c r="O130" s="614"/>
      <c r="P130" s="609"/>
      <c r="Q130" s="614"/>
      <c r="R130" s="609"/>
      <c r="S130" s="610"/>
      <c r="T130" s="3"/>
      <c r="W130" s="518"/>
      <c r="X130" s="515"/>
      <c r="Y130" s="580"/>
      <c r="AB130" s="544" t="s">
        <v>94</v>
      </c>
      <c r="AC130" s="545"/>
      <c r="AD130" s="545"/>
      <c r="AE130" s="546"/>
      <c r="AF130" s="61" t="s">
        <v>88</v>
      </c>
      <c r="AG130" s="61"/>
      <c r="AH130" s="61"/>
      <c r="AI130" s="61"/>
      <c r="AJ130" s="62" t="s">
        <v>95</v>
      </c>
      <c r="AK130" s="63"/>
      <c r="AL130" s="64"/>
      <c r="AM130" s="503" t="s">
        <v>96</v>
      </c>
      <c r="AN130" s="503"/>
      <c r="AO130" s="503"/>
      <c r="AP130" s="503">
        <f t="shared" ref="AP130" si="265">ROUNDDOWN(IF(AND($H$13="有り",D127&gt;3.6),110000*D127,0),-3)</f>
        <v>0</v>
      </c>
      <c r="AQ130" s="504"/>
      <c r="AR130" s="605"/>
      <c r="AS130" s="138"/>
      <c r="AT130" s="507"/>
      <c r="AU130" s="535" t="s">
        <v>401</v>
      </c>
      <c r="AV130" s="535"/>
      <c r="AW130" s="535"/>
      <c r="AX130" s="535"/>
      <c r="AY130" s="535"/>
      <c r="AZ130" s="535"/>
      <c r="BA130" s="535"/>
      <c r="BB130" s="535"/>
      <c r="BC130" s="535"/>
      <c r="BD130" s="535"/>
      <c r="BE130" s="491" t="s">
        <v>101</v>
      </c>
      <c r="BF130" s="492"/>
      <c r="BG130" s="492"/>
      <c r="BH130" s="493"/>
      <c r="BI130" s="511">
        <f t="shared" ref="BI130" si="266">ROUND(Y127,2)*20000</f>
        <v>0</v>
      </c>
      <c r="BJ130" s="511"/>
      <c r="BK130" s="605"/>
      <c r="BL130" s="7" t="s">
        <v>406</v>
      </c>
      <c r="BM130" s="136"/>
    </row>
    <row r="131" spans="2:65" ht="3.9" customHeight="1" x14ac:dyDescent="0.45">
      <c r="B131" s="644"/>
      <c r="C131" s="645"/>
      <c r="D131" s="640"/>
      <c r="E131" s="614"/>
      <c r="F131" s="609"/>
      <c r="G131" s="614"/>
      <c r="H131" s="609"/>
      <c r="I131" s="614"/>
      <c r="J131" s="609"/>
      <c r="K131" s="614"/>
      <c r="L131" s="609"/>
      <c r="M131" s="614"/>
      <c r="N131" s="609"/>
      <c r="O131" s="614"/>
      <c r="P131" s="609"/>
      <c r="Q131" s="614"/>
      <c r="R131" s="609"/>
      <c r="S131" s="610"/>
      <c r="T131" s="3"/>
      <c r="W131" s="518"/>
      <c r="X131" s="515"/>
      <c r="Y131" s="580"/>
      <c r="AB131" s="547"/>
      <c r="AC131" s="548"/>
      <c r="AD131" s="548"/>
      <c r="AE131" s="549"/>
      <c r="AF131" s="61" t="s">
        <v>91</v>
      </c>
      <c r="AG131" s="61"/>
      <c r="AH131" s="61"/>
      <c r="AI131" s="61"/>
      <c r="AJ131" s="62" t="s">
        <v>98</v>
      </c>
      <c r="AK131" s="63"/>
      <c r="AL131" s="64"/>
      <c r="AM131" s="503" t="s">
        <v>99</v>
      </c>
      <c r="AN131" s="503"/>
      <c r="AO131" s="503"/>
      <c r="AP131" s="503">
        <f t="shared" ref="AP131" si="267">ROUNDDOWN(IF(AND(OR($H$13="無し",$H$13=""),D127&gt;3.6),100000*D127,0),-3)</f>
        <v>0</v>
      </c>
      <c r="AQ131" s="504"/>
      <c r="AR131" s="605"/>
      <c r="AS131" s="138"/>
      <c r="AT131" s="533" t="s">
        <v>317</v>
      </c>
      <c r="AU131" s="509" t="s">
        <v>245</v>
      </c>
      <c r="AV131" s="510"/>
      <c r="AW131" s="510"/>
      <c r="AX131" s="510"/>
      <c r="AY131" s="510"/>
      <c r="AZ131" s="510"/>
      <c r="BA131" s="510"/>
      <c r="BB131" s="510"/>
      <c r="BC131" s="510"/>
      <c r="BD131" s="510"/>
      <c r="BE131" s="491" t="s">
        <v>101</v>
      </c>
      <c r="BF131" s="492"/>
      <c r="BG131" s="492"/>
      <c r="BH131" s="493"/>
      <c r="BI131" s="511">
        <f t="shared" ref="BI131" si="268">P127*20000</f>
        <v>0</v>
      </c>
      <c r="BJ131" s="511"/>
      <c r="BK131" s="605"/>
      <c r="BL131" s="7" t="s">
        <v>406</v>
      </c>
    </row>
    <row r="132" spans="2:65" ht="3.9" customHeight="1" x14ac:dyDescent="0.45">
      <c r="B132" s="664"/>
      <c r="C132" s="665"/>
      <c r="D132" s="656"/>
      <c r="E132" s="657"/>
      <c r="F132" s="659"/>
      <c r="G132" s="657"/>
      <c r="H132" s="659"/>
      <c r="I132" s="657"/>
      <c r="J132" s="659"/>
      <c r="K132" s="657"/>
      <c r="L132" s="659"/>
      <c r="M132" s="657"/>
      <c r="N132" s="659"/>
      <c r="O132" s="657"/>
      <c r="P132" s="659"/>
      <c r="Q132" s="657"/>
      <c r="R132" s="659"/>
      <c r="S132" s="661"/>
      <c r="T132" s="3"/>
      <c r="W132" s="519"/>
      <c r="X132" s="516"/>
      <c r="Y132" s="581"/>
      <c r="AB132" s="532"/>
      <c r="AC132" s="532"/>
      <c r="AD132" s="532"/>
      <c r="AE132" s="532"/>
      <c r="AF132" s="532"/>
      <c r="AG132" s="532"/>
      <c r="AH132" s="532"/>
      <c r="AI132" s="532"/>
      <c r="AJ132" s="532"/>
      <c r="AK132" s="532"/>
      <c r="AL132" s="532"/>
      <c r="AM132" s="532"/>
      <c r="AN132" s="532"/>
      <c r="AO132" s="532"/>
      <c r="AP132" s="532"/>
      <c r="AQ132" s="532"/>
      <c r="AR132" s="606"/>
      <c r="AS132" s="138"/>
      <c r="AT132" s="534"/>
      <c r="AU132" s="509" t="s">
        <v>246</v>
      </c>
      <c r="AV132" s="510"/>
      <c r="AW132" s="510"/>
      <c r="AX132" s="510"/>
      <c r="AY132" s="510"/>
      <c r="AZ132" s="510"/>
      <c r="BA132" s="510"/>
      <c r="BB132" s="510"/>
      <c r="BC132" s="510"/>
      <c r="BD132" s="510"/>
      <c r="BE132" s="491" t="s">
        <v>238</v>
      </c>
      <c r="BF132" s="492"/>
      <c r="BG132" s="492"/>
      <c r="BH132" s="493"/>
      <c r="BI132" s="511">
        <f t="shared" ref="BI132" si="269">R127*10000</f>
        <v>0</v>
      </c>
      <c r="BJ132" s="511"/>
      <c r="BK132" s="606"/>
      <c r="BL132" s="7" t="s">
        <v>407</v>
      </c>
    </row>
    <row r="133" spans="2:65" ht="3.9" customHeight="1" x14ac:dyDescent="0.45">
      <c r="B133" s="644">
        <v>20</v>
      </c>
      <c r="C133" s="645"/>
      <c r="D133" s="640"/>
      <c r="E133" s="614"/>
      <c r="F133" s="609"/>
      <c r="G133" s="614"/>
      <c r="H133" s="609"/>
      <c r="I133" s="614"/>
      <c r="J133" s="609"/>
      <c r="K133" s="614"/>
      <c r="L133" s="609"/>
      <c r="M133" s="614"/>
      <c r="N133" s="609"/>
      <c r="O133" s="614"/>
      <c r="P133" s="609"/>
      <c r="Q133" s="614"/>
      <c r="R133" s="609"/>
      <c r="S133" s="610"/>
      <c r="T133" s="3"/>
      <c r="W133" s="517">
        <f t="shared" ref="W133" si="270">IFERROR(ROUND(D133*J133/F133,3),0)</f>
        <v>0</v>
      </c>
      <c r="X133" s="514">
        <f t="shared" ref="X133" si="271">IFERROR(ROUND(D133*L133/F133,3),0)</f>
        <v>0</v>
      </c>
      <c r="Y133" s="579">
        <f t="shared" ref="Y133" si="272">IFERROR(ROUND(D133*N133/F133,3),0)</f>
        <v>0</v>
      </c>
      <c r="AB133" s="550" t="s">
        <v>252</v>
      </c>
      <c r="AC133" s="551"/>
      <c r="AD133" s="551"/>
      <c r="AE133" s="552"/>
      <c r="AF133" s="59" t="s">
        <v>82</v>
      </c>
      <c r="AG133" s="59"/>
      <c r="AH133" s="59"/>
      <c r="AI133" s="59"/>
      <c r="AJ133" s="550" t="s">
        <v>253</v>
      </c>
      <c r="AK133" s="551"/>
      <c r="AL133" s="552"/>
      <c r="AM133" s="617" t="s">
        <v>84</v>
      </c>
      <c r="AN133" s="618"/>
      <c r="AO133" s="619"/>
      <c r="AP133" s="182" t="s">
        <v>323</v>
      </c>
      <c r="AQ133" s="181">
        <f t="shared" ref="AQ133" si="273">B133</f>
        <v>20</v>
      </c>
      <c r="AR133" s="604">
        <f t="shared" ref="AR133" si="274">MAX(AP134:AQ137)</f>
        <v>0</v>
      </c>
      <c r="AT133" s="139"/>
      <c r="AU133" s="649" t="s">
        <v>318</v>
      </c>
      <c r="AV133" s="649"/>
      <c r="AW133" s="649"/>
      <c r="AX133" s="649"/>
      <c r="AY133" s="649"/>
      <c r="AZ133" s="649"/>
      <c r="BA133" s="649"/>
      <c r="BB133" s="649"/>
      <c r="BC133" s="649"/>
      <c r="BD133" s="649"/>
      <c r="BE133" s="625" t="s">
        <v>83</v>
      </c>
      <c r="BF133" s="648"/>
      <c r="BG133" s="648"/>
      <c r="BH133" s="626"/>
      <c r="BI133" s="625" t="s">
        <v>85</v>
      </c>
      <c r="BJ133" s="626"/>
      <c r="BK133" s="604">
        <f t="shared" ref="BK133" si="275">IFERROR(ROUNDDOWN(SUM(BI134:BJ138),-3),0)</f>
        <v>0</v>
      </c>
    </row>
    <row r="134" spans="2:65" ht="3.9" customHeight="1" x14ac:dyDescent="0.45">
      <c r="B134" s="644"/>
      <c r="C134" s="645"/>
      <c r="D134" s="640"/>
      <c r="E134" s="614"/>
      <c r="F134" s="609"/>
      <c r="G134" s="614"/>
      <c r="H134" s="609"/>
      <c r="I134" s="614"/>
      <c r="J134" s="609"/>
      <c r="K134" s="614"/>
      <c r="L134" s="609"/>
      <c r="M134" s="614"/>
      <c r="N134" s="609"/>
      <c r="O134" s="614"/>
      <c r="P134" s="609"/>
      <c r="Q134" s="614"/>
      <c r="R134" s="609"/>
      <c r="S134" s="610"/>
      <c r="T134" s="3"/>
      <c r="W134" s="518"/>
      <c r="X134" s="515"/>
      <c r="Y134" s="580"/>
      <c r="AB134" s="544" t="s">
        <v>87</v>
      </c>
      <c r="AC134" s="545"/>
      <c r="AD134" s="545"/>
      <c r="AE134" s="546"/>
      <c r="AF134" s="61" t="s">
        <v>88</v>
      </c>
      <c r="AG134" s="61"/>
      <c r="AH134" s="61"/>
      <c r="AI134" s="61"/>
      <c r="AJ134" s="62" t="s">
        <v>89</v>
      </c>
      <c r="AK134" s="63"/>
      <c r="AL134" s="64"/>
      <c r="AM134" s="503" t="s">
        <v>90</v>
      </c>
      <c r="AN134" s="503"/>
      <c r="AO134" s="503"/>
      <c r="AP134" s="503">
        <f t="shared" ref="AP134" si="276">ROUNDDOWN(MIN(IF(AND($H$13="有り",D133&lt;=3.6),130000*D133,0),390000),-3)</f>
        <v>0</v>
      </c>
      <c r="AQ134" s="504"/>
      <c r="AR134" s="605"/>
      <c r="AS134" s="137"/>
      <c r="AT134" s="505" t="s">
        <v>316</v>
      </c>
      <c r="AU134" s="616" t="s">
        <v>399</v>
      </c>
      <c r="AV134" s="616"/>
      <c r="AW134" s="616"/>
      <c r="AX134" s="616"/>
      <c r="AY134" s="616"/>
      <c r="AZ134" s="616"/>
      <c r="BA134" s="616"/>
      <c r="BB134" s="616"/>
      <c r="BC134" s="616"/>
      <c r="BD134" s="616"/>
      <c r="BE134" s="491" t="s">
        <v>402</v>
      </c>
      <c r="BF134" s="492"/>
      <c r="BG134" s="492"/>
      <c r="BH134" s="493"/>
      <c r="BI134" s="511">
        <f t="shared" ref="BI134" si="277">ROUND(W133,2)*80000</f>
        <v>0</v>
      </c>
      <c r="BJ134" s="511"/>
      <c r="BK134" s="605"/>
      <c r="BL134" s="7" t="s">
        <v>404</v>
      </c>
    </row>
    <row r="135" spans="2:65" ht="3.9" customHeight="1" x14ac:dyDescent="0.45">
      <c r="B135" s="644"/>
      <c r="C135" s="645"/>
      <c r="D135" s="640"/>
      <c r="E135" s="614"/>
      <c r="F135" s="609"/>
      <c r="G135" s="614"/>
      <c r="H135" s="609"/>
      <c r="I135" s="614"/>
      <c r="J135" s="609"/>
      <c r="K135" s="614"/>
      <c r="L135" s="609"/>
      <c r="M135" s="614"/>
      <c r="N135" s="609"/>
      <c r="O135" s="614"/>
      <c r="P135" s="609"/>
      <c r="Q135" s="614"/>
      <c r="R135" s="609"/>
      <c r="S135" s="610"/>
      <c r="T135" s="3"/>
      <c r="W135" s="518"/>
      <c r="X135" s="515"/>
      <c r="Y135" s="580"/>
      <c r="AB135" s="547"/>
      <c r="AC135" s="548"/>
      <c r="AD135" s="548"/>
      <c r="AE135" s="549"/>
      <c r="AF135" s="61" t="s">
        <v>91</v>
      </c>
      <c r="AG135" s="61"/>
      <c r="AH135" s="61"/>
      <c r="AI135" s="61"/>
      <c r="AJ135" s="62" t="s">
        <v>92</v>
      </c>
      <c r="AK135" s="63"/>
      <c r="AL135" s="64"/>
      <c r="AM135" s="503" t="s">
        <v>93</v>
      </c>
      <c r="AN135" s="503"/>
      <c r="AO135" s="503"/>
      <c r="AP135" s="503">
        <f t="shared" ref="AP135" si="278">ROUNDDOWN(MIN(IF(AND(OR($H$13="無し",$H$13=""),D133&lt;=3.6),120000*D133,0),360000),-3)</f>
        <v>0</v>
      </c>
      <c r="AQ135" s="504"/>
      <c r="AR135" s="605"/>
      <c r="AS135" s="137"/>
      <c r="AT135" s="506"/>
      <c r="AU135" s="620" t="s">
        <v>400</v>
      </c>
      <c r="AV135" s="620"/>
      <c r="AW135" s="620"/>
      <c r="AX135" s="620"/>
      <c r="AY135" s="620"/>
      <c r="AZ135" s="620"/>
      <c r="BA135" s="620"/>
      <c r="BB135" s="620"/>
      <c r="BC135" s="620"/>
      <c r="BD135" s="620"/>
      <c r="BE135" s="491" t="s">
        <v>100</v>
      </c>
      <c r="BF135" s="492"/>
      <c r="BG135" s="492"/>
      <c r="BH135" s="493"/>
      <c r="BI135" s="511">
        <f t="shared" ref="BI135" si="279">ROUND(X133,2)*50000</f>
        <v>0</v>
      </c>
      <c r="BJ135" s="511"/>
      <c r="BK135" s="605"/>
      <c r="BL135" s="7" t="s">
        <v>405</v>
      </c>
    </row>
    <row r="136" spans="2:65" ht="3.9" customHeight="1" x14ac:dyDescent="0.45">
      <c r="B136" s="644"/>
      <c r="C136" s="645"/>
      <c r="D136" s="640"/>
      <c r="E136" s="614"/>
      <c r="F136" s="609"/>
      <c r="G136" s="614"/>
      <c r="H136" s="609"/>
      <c r="I136" s="614"/>
      <c r="J136" s="609"/>
      <c r="K136" s="614"/>
      <c r="L136" s="609"/>
      <c r="M136" s="614"/>
      <c r="N136" s="609"/>
      <c r="O136" s="614"/>
      <c r="P136" s="609"/>
      <c r="Q136" s="614"/>
      <c r="R136" s="609"/>
      <c r="S136" s="610"/>
      <c r="T136" s="3"/>
      <c r="W136" s="518"/>
      <c r="X136" s="515"/>
      <c r="Y136" s="580"/>
      <c r="AB136" s="544" t="s">
        <v>94</v>
      </c>
      <c r="AC136" s="545"/>
      <c r="AD136" s="545"/>
      <c r="AE136" s="546"/>
      <c r="AF136" s="61" t="s">
        <v>88</v>
      </c>
      <c r="AG136" s="61"/>
      <c r="AH136" s="61"/>
      <c r="AI136" s="61"/>
      <c r="AJ136" s="62" t="s">
        <v>95</v>
      </c>
      <c r="AK136" s="63"/>
      <c r="AL136" s="64"/>
      <c r="AM136" s="503" t="s">
        <v>96</v>
      </c>
      <c r="AN136" s="503"/>
      <c r="AO136" s="503"/>
      <c r="AP136" s="503">
        <f t="shared" ref="AP136" si="280">ROUNDDOWN(IF(AND($H$13="有り",D133&gt;3.6),110000*D133,0),-3)</f>
        <v>0</v>
      </c>
      <c r="AQ136" s="504"/>
      <c r="AR136" s="605"/>
      <c r="AS136" s="138"/>
      <c r="AT136" s="507"/>
      <c r="AU136" s="535" t="s">
        <v>401</v>
      </c>
      <c r="AV136" s="535"/>
      <c r="AW136" s="535"/>
      <c r="AX136" s="535"/>
      <c r="AY136" s="535"/>
      <c r="AZ136" s="535"/>
      <c r="BA136" s="535"/>
      <c r="BB136" s="535"/>
      <c r="BC136" s="535"/>
      <c r="BD136" s="535"/>
      <c r="BE136" s="491" t="s">
        <v>101</v>
      </c>
      <c r="BF136" s="492"/>
      <c r="BG136" s="492"/>
      <c r="BH136" s="493"/>
      <c r="BI136" s="511">
        <f t="shared" ref="BI136" si="281">ROUND(Y133,2)*20000</f>
        <v>0</v>
      </c>
      <c r="BJ136" s="511"/>
      <c r="BK136" s="605"/>
      <c r="BL136" s="7" t="s">
        <v>406</v>
      </c>
      <c r="BM136" s="136"/>
    </row>
    <row r="137" spans="2:65" ht="3.9" customHeight="1" x14ac:dyDescent="0.45">
      <c r="B137" s="644"/>
      <c r="C137" s="645"/>
      <c r="D137" s="640"/>
      <c r="E137" s="614"/>
      <c r="F137" s="609"/>
      <c r="G137" s="614"/>
      <c r="H137" s="609"/>
      <c r="I137" s="614"/>
      <c r="J137" s="609"/>
      <c r="K137" s="614"/>
      <c r="L137" s="609"/>
      <c r="M137" s="614"/>
      <c r="N137" s="609"/>
      <c r="O137" s="614"/>
      <c r="P137" s="609"/>
      <c r="Q137" s="614"/>
      <c r="R137" s="609"/>
      <c r="S137" s="610"/>
      <c r="T137" s="3"/>
      <c r="W137" s="518"/>
      <c r="X137" s="515"/>
      <c r="Y137" s="580"/>
      <c r="AB137" s="547"/>
      <c r="AC137" s="548"/>
      <c r="AD137" s="548"/>
      <c r="AE137" s="549"/>
      <c r="AF137" s="61" t="s">
        <v>91</v>
      </c>
      <c r="AG137" s="61"/>
      <c r="AH137" s="61"/>
      <c r="AI137" s="61"/>
      <c r="AJ137" s="62" t="s">
        <v>98</v>
      </c>
      <c r="AK137" s="63"/>
      <c r="AL137" s="64"/>
      <c r="AM137" s="503" t="s">
        <v>99</v>
      </c>
      <c r="AN137" s="503"/>
      <c r="AO137" s="503"/>
      <c r="AP137" s="503">
        <f t="shared" ref="AP137" si="282">ROUNDDOWN(IF(AND(OR($H$13="無し",$H$13=""),D133&gt;3.6),100000*D133,0),-3)</f>
        <v>0</v>
      </c>
      <c r="AQ137" s="504"/>
      <c r="AR137" s="605"/>
      <c r="AS137" s="138"/>
      <c r="AT137" s="533" t="s">
        <v>317</v>
      </c>
      <c r="AU137" s="509" t="s">
        <v>245</v>
      </c>
      <c r="AV137" s="510"/>
      <c r="AW137" s="510"/>
      <c r="AX137" s="510"/>
      <c r="AY137" s="510"/>
      <c r="AZ137" s="510"/>
      <c r="BA137" s="510"/>
      <c r="BB137" s="510"/>
      <c r="BC137" s="510"/>
      <c r="BD137" s="510"/>
      <c r="BE137" s="491" t="s">
        <v>101</v>
      </c>
      <c r="BF137" s="492"/>
      <c r="BG137" s="492"/>
      <c r="BH137" s="493"/>
      <c r="BI137" s="511">
        <f t="shared" ref="BI137" si="283">P133*20000</f>
        <v>0</v>
      </c>
      <c r="BJ137" s="511"/>
      <c r="BK137" s="605"/>
      <c r="BL137" s="7" t="s">
        <v>406</v>
      </c>
    </row>
    <row r="138" spans="2:65" ht="3.9" customHeight="1" thickBot="1" x14ac:dyDescent="0.5">
      <c r="B138" s="646"/>
      <c r="C138" s="647"/>
      <c r="D138" s="641"/>
      <c r="E138" s="615"/>
      <c r="F138" s="611"/>
      <c r="G138" s="615"/>
      <c r="H138" s="611"/>
      <c r="I138" s="615"/>
      <c r="J138" s="611"/>
      <c r="K138" s="615"/>
      <c r="L138" s="611"/>
      <c r="M138" s="615"/>
      <c r="N138" s="611"/>
      <c r="O138" s="615"/>
      <c r="P138" s="611"/>
      <c r="Q138" s="615"/>
      <c r="R138" s="611"/>
      <c r="S138" s="612"/>
      <c r="T138" s="3"/>
      <c r="W138" s="519"/>
      <c r="X138" s="516"/>
      <c r="Y138" s="581"/>
      <c r="AB138" s="532"/>
      <c r="AC138" s="532"/>
      <c r="AD138" s="532"/>
      <c r="AE138" s="532"/>
      <c r="AF138" s="532"/>
      <c r="AG138" s="532"/>
      <c r="AH138" s="532"/>
      <c r="AI138" s="532"/>
      <c r="AJ138" s="532"/>
      <c r="AK138" s="532"/>
      <c r="AL138" s="532"/>
      <c r="AM138" s="532"/>
      <c r="AN138" s="532"/>
      <c r="AO138" s="532"/>
      <c r="AP138" s="532"/>
      <c r="AQ138" s="532"/>
      <c r="AR138" s="606"/>
      <c r="AS138" s="138"/>
      <c r="AT138" s="534"/>
      <c r="AU138" s="509" t="s">
        <v>246</v>
      </c>
      <c r="AV138" s="510"/>
      <c r="AW138" s="510"/>
      <c r="AX138" s="510"/>
      <c r="AY138" s="510"/>
      <c r="AZ138" s="510"/>
      <c r="BA138" s="510"/>
      <c r="BB138" s="510"/>
      <c r="BC138" s="510"/>
      <c r="BD138" s="510"/>
      <c r="BE138" s="491" t="s">
        <v>238</v>
      </c>
      <c r="BF138" s="492"/>
      <c r="BG138" s="492"/>
      <c r="BH138" s="493"/>
      <c r="BI138" s="511">
        <f t="shared" ref="BI138" si="284">R133*10000</f>
        <v>0</v>
      </c>
      <c r="BJ138" s="511"/>
      <c r="BK138" s="606"/>
      <c r="BL138" s="7" t="s">
        <v>407</v>
      </c>
    </row>
    <row r="139" spans="2:65" s="192" customFormat="1" ht="8.25" customHeight="1" x14ac:dyDescent="0.45">
      <c r="B139" s="191"/>
      <c r="C139" s="191"/>
      <c r="D139" s="191"/>
      <c r="E139" s="191"/>
      <c r="F139" s="191"/>
      <c r="G139" s="191"/>
      <c r="H139" s="191"/>
      <c r="I139" s="191"/>
      <c r="J139" s="191"/>
      <c r="K139" s="191"/>
      <c r="L139" s="191"/>
      <c r="M139" s="191"/>
      <c r="N139" s="191"/>
      <c r="O139" s="191"/>
      <c r="S139" s="193"/>
      <c r="T139" s="193"/>
      <c r="U139" s="193"/>
      <c r="V139" s="193"/>
      <c r="W139" s="193"/>
      <c r="X139" s="193"/>
      <c r="Y139" s="651"/>
      <c r="Z139" s="651"/>
      <c r="AA139" s="651"/>
      <c r="AB139" s="651"/>
      <c r="AC139" s="651"/>
      <c r="AD139" s="651"/>
      <c r="AE139" s="651"/>
      <c r="AF139" s="651"/>
      <c r="AG139" s="651"/>
      <c r="AH139" s="651"/>
      <c r="AI139" s="652"/>
      <c r="AJ139" s="652"/>
      <c r="AK139" s="652"/>
      <c r="AL139" s="652"/>
      <c r="AM139" s="191"/>
      <c r="AN139" s="191"/>
      <c r="AO139" s="191"/>
      <c r="AP139" s="653"/>
      <c r="AQ139" s="653"/>
      <c r="AR139" s="653"/>
    </row>
    <row r="140" spans="2:65" ht="22.5" customHeight="1" x14ac:dyDescent="0.45">
      <c r="D140" s="636" t="s">
        <v>286</v>
      </c>
      <c r="E140" s="636"/>
      <c r="F140" s="636"/>
      <c r="G140" s="636"/>
      <c r="H140" s="636"/>
      <c r="I140" s="636"/>
      <c r="J140" s="636"/>
      <c r="K140" s="636"/>
      <c r="L140" s="636"/>
      <c r="M140" s="636"/>
      <c r="N140" s="636"/>
      <c r="O140" s="636"/>
      <c r="P140" s="636"/>
      <c r="Q140" s="482">
        <f>COUNT(D19:E138)</f>
        <v>0</v>
      </c>
      <c r="R140" s="482"/>
      <c r="S140" s="65" t="s">
        <v>76</v>
      </c>
      <c r="T140" s="3"/>
      <c r="AA140" s="6"/>
      <c r="AB140" s="6"/>
      <c r="AC140" s="6"/>
      <c r="AD140" s="149" t="s">
        <v>254</v>
      </c>
      <c r="AE140" s="66"/>
      <c r="AF140" s="66"/>
      <c r="AG140" s="66"/>
      <c r="AH140" s="66"/>
      <c r="AI140" s="66"/>
      <c r="AJ140" s="66"/>
      <c r="AK140" s="66"/>
      <c r="AL140" s="65"/>
      <c r="AM140" s="65"/>
      <c r="AN140" s="65"/>
      <c r="AO140" s="53"/>
      <c r="AP140" s="508">
        <f>SUM(AR19:AR138)</f>
        <v>0</v>
      </c>
      <c r="AQ140" s="508"/>
      <c r="AR140" s="508"/>
      <c r="AS140" s="3"/>
      <c r="AT140" s="149" t="s">
        <v>325</v>
      </c>
      <c r="AU140" s="66"/>
      <c r="AV140" s="66"/>
      <c r="AW140" s="66"/>
      <c r="AX140" s="66"/>
      <c r="AY140" s="66"/>
      <c r="AZ140" s="66"/>
      <c r="BA140" s="66"/>
      <c r="BB140" s="66"/>
      <c r="BC140" s="66"/>
      <c r="BD140" s="65"/>
      <c r="BE140" s="65"/>
      <c r="BF140" s="65"/>
      <c r="BG140" s="53"/>
      <c r="BH140" s="189"/>
      <c r="BI140" s="189"/>
      <c r="BJ140" s="508">
        <f>SUM(BK19:BK138)</f>
        <v>0</v>
      </c>
      <c r="BK140" s="508"/>
      <c r="BL140" s="190"/>
    </row>
    <row r="141" spans="2:65" ht="30.75" customHeight="1" x14ac:dyDescent="0.45">
      <c r="D141" s="650" t="s">
        <v>322</v>
      </c>
      <c r="E141" s="650"/>
      <c r="F141" s="650"/>
      <c r="G141" s="650"/>
      <c r="H141" s="650"/>
      <c r="I141" s="650"/>
      <c r="J141" s="650"/>
      <c r="K141" s="650"/>
      <c r="L141" s="650"/>
      <c r="M141" s="650"/>
      <c r="N141" s="650"/>
      <c r="O141" s="650"/>
      <c r="P141" s="650"/>
      <c r="Q141" s="474">
        <f>SUM(D19:E138)</f>
        <v>0</v>
      </c>
      <c r="R141" s="474"/>
      <c r="S141" s="67" t="s">
        <v>247</v>
      </c>
      <c r="T141" s="3"/>
      <c r="AL141" s="108"/>
      <c r="AM141" s="108"/>
      <c r="AN141" s="108"/>
      <c r="AO141" s="108"/>
      <c r="AP141" s="108"/>
    </row>
    <row r="142" spans="2:65" ht="6.75" customHeight="1" x14ac:dyDescent="0.45">
      <c r="D142" s="108"/>
      <c r="E142" s="108"/>
      <c r="F142" s="108"/>
      <c r="G142" s="108"/>
      <c r="H142" s="108"/>
      <c r="I142" s="108"/>
      <c r="J142" s="108"/>
      <c r="K142" s="108"/>
      <c r="L142" s="108"/>
      <c r="M142" s="108"/>
      <c r="N142" s="108"/>
      <c r="O142" s="108"/>
      <c r="P142" s="108"/>
      <c r="Q142" s="108"/>
      <c r="AL142" s="108"/>
      <c r="AM142" s="108"/>
      <c r="AN142" s="108"/>
      <c r="AO142" s="108"/>
      <c r="AP142" s="108"/>
    </row>
    <row r="143" spans="2:65" ht="16.5" customHeight="1" thickBot="1" x14ac:dyDescent="0.45">
      <c r="D143" s="68" t="s">
        <v>80</v>
      </c>
      <c r="E143" s="58"/>
      <c r="F143" s="58"/>
      <c r="G143" s="58"/>
      <c r="H143" s="58"/>
      <c r="I143" s="58"/>
      <c r="J143" s="58"/>
      <c r="L143" s="58"/>
      <c r="M143" s="58"/>
      <c r="N143" s="58"/>
      <c r="O143" s="58"/>
      <c r="P143" s="58"/>
      <c r="Q143" s="58"/>
      <c r="R143" s="58"/>
      <c r="S143" s="58"/>
      <c r="W143" s="6"/>
      <c r="X143" s="6"/>
      <c r="AJ143" s="108"/>
      <c r="AK143" s="108"/>
      <c r="AL143" s="108"/>
      <c r="AM143" s="108"/>
      <c r="AN143" s="108"/>
    </row>
    <row r="144" spans="2:65" ht="23.25" customHeight="1" x14ac:dyDescent="0.45">
      <c r="D144" s="145" t="s">
        <v>81</v>
      </c>
      <c r="E144" s="146"/>
      <c r="F144" s="146"/>
      <c r="G144" s="146"/>
      <c r="H144" s="146"/>
      <c r="I144" s="146"/>
      <c r="J144" s="146"/>
      <c r="K144" s="146"/>
      <c r="L144" s="146"/>
      <c r="M144" s="146"/>
      <c r="N144" s="146"/>
      <c r="O144" s="146"/>
      <c r="P144" s="475"/>
      <c r="Q144" s="476"/>
      <c r="R144" s="476"/>
      <c r="S144" s="477"/>
      <c r="W144" s="6"/>
      <c r="X144" s="6"/>
      <c r="AJ144" s="108"/>
      <c r="AK144" s="108"/>
      <c r="AL144" s="108"/>
      <c r="AM144" s="108"/>
      <c r="AN144" s="108"/>
    </row>
    <row r="145" spans="1:46" ht="24" customHeight="1" thickBot="1" x14ac:dyDescent="0.5">
      <c r="D145" s="147" t="s">
        <v>293</v>
      </c>
      <c r="E145" s="148"/>
      <c r="F145" s="148"/>
      <c r="G145" s="148"/>
      <c r="H145" s="148"/>
      <c r="I145" s="148"/>
      <c r="J145" s="148"/>
      <c r="K145" s="148"/>
      <c r="L145" s="148"/>
      <c r="M145" s="148"/>
      <c r="N145" s="148"/>
      <c r="O145" s="148"/>
      <c r="P145" s="478"/>
      <c r="Q145" s="479"/>
      <c r="R145" s="479"/>
      <c r="S145" s="69" t="s">
        <v>74</v>
      </c>
      <c r="AI145" s="108"/>
      <c r="AJ145" s="108"/>
      <c r="AK145" s="108"/>
      <c r="AL145" s="108"/>
      <c r="AM145" s="108"/>
      <c r="AN145" s="6"/>
    </row>
    <row r="146" spans="1:46" ht="4.5" customHeight="1" thickBot="1" x14ac:dyDescent="0.5">
      <c r="V146" s="6"/>
      <c r="W146" s="70"/>
      <c r="X146" s="70"/>
      <c r="AJ146" s="108"/>
      <c r="AK146" s="108"/>
      <c r="AL146" s="108"/>
      <c r="AM146" s="108"/>
      <c r="AN146" s="108"/>
    </row>
    <row r="147" spans="1:46" ht="24" customHeight="1" x14ac:dyDescent="0.45">
      <c r="E147" s="72"/>
      <c r="F147" s="72"/>
      <c r="G147" s="480" t="s">
        <v>86</v>
      </c>
      <c r="H147" s="480"/>
      <c r="I147" s="480"/>
      <c r="J147" s="480"/>
      <c r="K147" s="480"/>
      <c r="L147" s="480"/>
      <c r="M147" s="480"/>
      <c r="N147" s="480"/>
      <c r="O147" s="481">
        <f>AP140</f>
        <v>0</v>
      </c>
      <c r="P147" s="481"/>
      <c r="Q147" s="481"/>
      <c r="R147" s="481"/>
      <c r="S147" s="52" t="s">
        <v>74</v>
      </c>
      <c r="T147" s="74"/>
      <c r="U147" s="483" t="s">
        <v>314</v>
      </c>
      <c r="V147" s="6"/>
      <c r="W147" s="70"/>
      <c r="X147" s="70"/>
      <c r="Y147" s="485" t="s">
        <v>257</v>
      </c>
      <c r="Z147" s="486"/>
      <c r="AA147" s="486"/>
      <c r="AB147" s="486"/>
      <c r="AC147" s="487"/>
      <c r="AD147" s="491" t="s">
        <v>258</v>
      </c>
      <c r="AE147" s="492"/>
      <c r="AF147" s="492"/>
      <c r="AG147" s="492"/>
      <c r="AH147" s="492"/>
      <c r="AI147" s="492"/>
      <c r="AJ147" s="492"/>
      <c r="AK147" s="492"/>
      <c r="AL147" s="492"/>
      <c r="AM147" s="492"/>
      <c r="AN147" s="493"/>
      <c r="AO147" s="494" t="s">
        <v>85</v>
      </c>
      <c r="AP147" s="495"/>
      <c r="AQ147" s="496"/>
    </row>
    <row r="148" spans="1:46" ht="24" customHeight="1" x14ac:dyDescent="0.45">
      <c r="E148" s="72"/>
      <c r="F148" s="72"/>
      <c r="G148" s="497" t="s">
        <v>319</v>
      </c>
      <c r="H148" s="497"/>
      <c r="I148" s="497"/>
      <c r="J148" s="497"/>
      <c r="K148" s="497"/>
      <c r="L148" s="497"/>
      <c r="M148" s="497"/>
      <c r="N148" s="497"/>
      <c r="O148" s="498">
        <f>BJ140</f>
        <v>0</v>
      </c>
      <c r="P148" s="498"/>
      <c r="Q148" s="498"/>
      <c r="R148" s="498"/>
      <c r="S148" s="52" t="s">
        <v>74</v>
      </c>
      <c r="T148" s="74"/>
      <c r="U148" s="484"/>
      <c r="V148" s="6"/>
      <c r="W148" s="70"/>
      <c r="X148" s="70"/>
      <c r="Y148" s="488"/>
      <c r="Z148" s="489"/>
      <c r="AA148" s="489"/>
      <c r="AB148" s="489"/>
      <c r="AC148" s="490"/>
      <c r="AD148" s="491" t="s">
        <v>259</v>
      </c>
      <c r="AE148" s="492"/>
      <c r="AF148" s="492"/>
      <c r="AG148" s="492"/>
      <c r="AH148" s="492"/>
      <c r="AI148" s="492"/>
      <c r="AJ148" s="492"/>
      <c r="AK148" s="492"/>
      <c r="AL148" s="492"/>
      <c r="AM148" s="492"/>
      <c r="AN148" s="493"/>
      <c r="AO148" s="499">
        <f>IF(P144="有り",ROUNDDOWN(MIN(P145,Q141*200000),-3),0)</f>
        <v>0</v>
      </c>
      <c r="AP148" s="500"/>
      <c r="AQ148" s="501"/>
    </row>
    <row r="149" spans="1:46" ht="24" customHeight="1" thickBot="1" x14ac:dyDescent="0.5">
      <c r="E149" s="72"/>
      <c r="F149" s="72"/>
      <c r="G149" s="497" t="s">
        <v>207</v>
      </c>
      <c r="H149" s="497"/>
      <c r="I149" s="497"/>
      <c r="J149" s="497"/>
      <c r="K149" s="497"/>
      <c r="L149" s="497"/>
      <c r="M149" s="497"/>
      <c r="N149" s="497"/>
      <c r="O149" s="502">
        <f>AO148</f>
        <v>0</v>
      </c>
      <c r="P149" s="502"/>
      <c r="Q149" s="502"/>
      <c r="R149" s="502"/>
      <c r="S149" s="52" t="s">
        <v>74</v>
      </c>
      <c r="T149" s="74"/>
      <c r="U149" s="484"/>
      <c r="V149" s="6"/>
      <c r="AJ149" s="108"/>
      <c r="AK149" s="108"/>
      <c r="AL149" s="108"/>
      <c r="AM149" s="108"/>
      <c r="AN149" s="108"/>
      <c r="AS149" s="71"/>
      <c r="AT149" s="71"/>
    </row>
    <row r="150" spans="1:46" ht="36" customHeight="1" x14ac:dyDescent="0.45">
      <c r="D150" s="72"/>
      <c r="E150" s="72"/>
      <c r="F150" s="72"/>
      <c r="G150" s="466" t="s">
        <v>97</v>
      </c>
      <c r="H150" s="466"/>
      <c r="I150" s="466"/>
      <c r="J150" s="466"/>
      <c r="K150" s="466"/>
      <c r="L150" s="466"/>
      <c r="M150" s="466"/>
      <c r="N150" s="466"/>
      <c r="O150" s="467">
        <f>ROUNDDOWN(MIN(O10,AA150),-3)</f>
        <v>0</v>
      </c>
      <c r="P150" s="467"/>
      <c r="Q150" s="467"/>
      <c r="R150" s="467"/>
      <c r="S150" s="52" t="s">
        <v>74</v>
      </c>
      <c r="T150" s="74"/>
      <c r="U150" s="132" t="s">
        <v>307</v>
      </c>
      <c r="Y150" s="468" t="s">
        <v>308</v>
      </c>
      <c r="Z150" s="468"/>
      <c r="AA150" s="469">
        <f>O147+O148+O149</f>
        <v>0</v>
      </c>
      <c r="AB150" s="469"/>
      <c r="AC150" s="469"/>
      <c r="AD150" s="469"/>
      <c r="AE150" s="469"/>
      <c r="AF150" s="3" t="s">
        <v>309</v>
      </c>
      <c r="AO150" s="3"/>
      <c r="AP150" s="3"/>
      <c r="AQ150" s="3"/>
      <c r="AR150" s="3"/>
      <c r="AS150" s="108"/>
      <c r="AT150" s="3"/>
    </row>
    <row r="151" spans="1:46" ht="10.5" customHeight="1" x14ac:dyDescent="0.45">
      <c r="K151" s="73"/>
      <c r="L151" s="73"/>
      <c r="M151" s="73"/>
      <c r="N151" s="73"/>
      <c r="O151" s="73"/>
      <c r="P151" s="73"/>
      <c r="Q151" s="73"/>
      <c r="R151" s="55"/>
      <c r="S151" s="55"/>
      <c r="T151" s="74"/>
      <c r="Y151" s="58"/>
      <c r="Z151" s="58"/>
      <c r="AA151" s="58"/>
      <c r="AB151" s="58"/>
      <c r="AC151" s="108"/>
      <c r="AF151" s="108"/>
      <c r="AH151" s="108"/>
      <c r="AI151" s="108"/>
      <c r="AL151" s="108"/>
      <c r="AN151" s="108"/>
      <c r="AO151" s="108"/>
      <c r="AP151" s="3"/>
      <c r="AQ151" s="3"/>
      <c r="AR151" s="3"/>
      <c r="AS151" s="108"/>
      <c r="AT151" s="3"/>
    </row>
    <row r="152" spans="1:46" ht="26.25" customHeight="1" x14ac:dyDescent="0.45">
      <c r="E152" s="74"/>
      <c r="F152" s="74"/>
      <c r="G152" s="74"/>
      <c r="H152" s="74"/>
      <c r="I152" s="74"/>
      <c r="J152" s="74"/>
      <c r="K152" s="74"/>
      <c r="L152" s="74"/>
      <c r="M152" s="74"/>
      <c r="N152" s="74"/>
      <c r="O152" s="74"/>
      <c r="P152" s="74"/>
      <c r="Q152" s="74"/>
      <c r="R152" s="74"/>
      <c r="S152" s="74"/>
      <c r="T152" s="74"/>
      <c r="U152" s="74"/>
      <c r="Y152" s="58"/>
      <c r="Z152" s="58"/>
      <c r="AA152" s="58"/>
      <c r="AB152" s="58"/>
      <c r="AC152" s="108"/>
      <c r="AF152" s="108"/>
      <c r="AH152" s="108"/>
      <c r="AI152" s="108"/>
      <c r="AL152" s="108"/>
      <c r="AN152" s="108"/>
      <c r="AO152" s="108"/>
      <c r="AP152" s="3"/>
      <c r="AQ152" s="3"/>
      <c r="AR152" s="3"/>
      <c r="AS152" s="108"/>
      <c r="AT152" s="3"/>
    </row>
    <row r="153" spans="1:46" ht="18.75" customHeight="1" x14ac:dyDescent="0.45">
      <c r="U153" s="74"/>
      <c r="AC153" s="108"/>
      <c r="AF153" s="108"/>
      <c r="AH153" s="108"/>
      <c r="AI153" s="108"/>
      <c r="AL153" s="108"/>
      <c r="AN153" s="108"/>
      <c r="AO153" s="108"/>
      <c r="AP153" s="3"/>
      <c r="AQ153" s="3"/>
      <c r="AR153" s="3"/>
      <c r="AS153" s="108"/>
      <c r="AT153" s="3"/>
    </row>
    <row r="154" spans="1:46" ht="18.75" customHeight="1" x14ac:dyDescent="0.5">
      <c r="A154" s="75"/>
      <c r="S154" s="3"/>
      <c r="T154" s="3"/>
      <c r="W154" s="108"/>
      <c r="X154" s="108"/>
      <c r="Y154" s="108"/>
      <c r="Z154" s="108"/>
      <c r="AA154" s="108"/>
      <c r="AB154" s="108"/>
      <c r="AC154" s="108"/>
      <c r="AD154" s="108"/>
      <c r="AE154" s="108"/>
      <c r="AF154" s="108"/>
      <c r="AG154" s="108"/>
      <c r="AH154" s="108"/>
      <c r="AI154" s="108"/>
      <c r="AJ154" s="108"/>
      <c r="AK154" s="108"/>
      <c r="AL154" s="108"/>
      <c r="AM154" s="108"/>
      <c r="AN154" s="108"/>
      <c r="AO154" s="108"/>
      <c r="AP154" s="108"/>
      <c r="AQ154" s="108"/>
      <c r="AR154" s="3"/>
    </row>
    <row r="155" spans="1:46" ht="18.75" customHeight="1" x14ac:dyDescent="0.45">
      <c r="S155" s="3"/>
      <c r="T155" s="3"/>
      <c r="AA155" s="108"/>
      <c r="AD155" s="108"/>
      <c r="AF155" s="108"/>
      <c r="AG155" s="108"/>
      <c r="AJ155" s="108"/>
      <c r="AM155" s="108"/>
      <c r="AO155" s="3"/>
      <c r="AP155" s="3"/>
      <c r="AQ155" s="108"/>
      <c r="AR155" s="3"/>
    </row>
    <row r="156" spans="1:46" ht="18.75" customHeight="1" x14ac:dyDescent="0.45">
      <c r="S156" s="3"/>
      <c r="T156" s="3"/>
      <c r="AA156" s="108"/>
      <c r="AD156" s="108"/>
      <c r="AF156" s="108"/>
      <c r="AG156" s="108"/>
      <c r="AJ156" s="108"/>
      <c r="AM156" s="108"/>
      <c r="AO156" s="3"/>
      <c r="AP156" s="3"/>
      <c r="AQ156" s="108"/>
      <c r="AR156" s="3"/>
    </row>
    <row r="157" spans="1:46" ht="35.25" customHeight="1" x14ac:dyDescent="0.45">
      <c r="S157" s="3"/>
      <c r="T157" s="3"/>
      <c r="W157" s="6"/>
      <c r="X157" s="6"/>
      <c r="Y157" s="6"/>
      <c r="Z157" s="6"/>
      <c r="AA157" s="108"/>
      <c r="AD157" s="108"/>
      <c r="AF157" s="108"/>
      <c r="AG157" s="108"/>
      <c r="AJ157" s="108"/>
      <c r="AM157" s="108"/>
      <c r="AO157" s="3"/>
      <c r="AP157" s="3"/>
      <c r="AQ157" s="108"/>
      <c r="AR157" s="3"/>
    </row>
    <row r="158" spans="1:46" ht="20.399999999999999" customHeight="1" x14ac:dyDescent="0.45">
      <c r="S158" s="3"/>
      <c r="T158" s="3"/>
      <c r="W158" s="6"/>
      <c r="X158" s="6"/>
      <c r="Y158" s="6"/>
      <c r="Z158" s="6"/>
      <c r="AA158" s="108"/>
      <c r="AD158" s="108"/>
      <c r="AF158" s="108"/>
      <c r="AG158" s="108"/>
      <c r="AJ158" s="108"/>
      <c r="AM158" s="108"/>
      <c r="AO158" s="3"/>
      <c r="AP158" s="3"/>
      <c r="AQ158" s="108"/>
      <c r="AR158" s="3"/>
    </row>
    <row r="159" spans="1:46" ht="20.399999999999999" customHeight="1" x14ac:dyDescent="0.45">
      <c r="S159" s="3"/>
      <c r="T159" s="7"/>
      <c r="U159" s="7"/>
      <c r="V159" s="7"/>
      <c r="AA159" s="108"/>
      <c r="AD159" s="108"/>
      <c r="AF159" s="108"/>
      <c r="AG159" s="108"/>
      <c r="AJ159" s="108"/>
      <c r="AM159" s="108"/>
      <c r="AO159" s="3"/>
      <c r="AP159" s="3"/>
      <c r="AQ159" s="108"/>
      <c r="AR159" s="3"/>
    </row>
    <row r="160" spans="1:46" ht="27" customHeight="1" x14ac:dyDescent="0.45">
      <c r="S160" s="3"/>
      <c r="T160" s="7"/>
      <c r="U160" s="7"/>
      <c r="V160" s="7"/>
      <c r="AM160" s="6"/>
      <c r="AN160" s="6"/>
    </row>
    <row r="161" spans="14:40" ht="26.25" customHeight="1" x14ac:dyDescent="0.45">
      <c r="S161" s="3"/>
      <c r="T161" s="7"/>
      <c r="U161" s="7"/>
      <c r="V161" s="7"/>
      <c r="AM161" s="6"/>
      <c r="AN161" s="6"/>
    </row>
    <row r="162" spans="14:40" ht="26.25" customHeight="1" x14ac:dyDescent="0.45">
      <c r="N162" s="54"/>
      <c r="V162" s="7"/>
      <c r="W162" s="7"/>
      <c r="X162" s="7"/>
    </row>
    <row r="163" spans="14:40" ht="26.25" customHeight="1" x14ac:dyDescent="0.45">
      <c r="V163" s="7"/>
      <c r="W163" s="7"/>
      <c r="X163" s="7"/>
      <c r="Y163" s="7"/>
      <c r="Z163" s="7"/>
      <c r="AA163" s="7"/>
      <c r="AB163" s="7"/>
      <c r="AC163" s="470"/>
      <c r="AD163" s="470"/>
      <c r="AE163" s="470"/>
      <c r="AF163" s="470"/>
      <c r="AG163" s="470"/>
      <c r="AH163" s="470"/>
      <c r="AI163" s="470"/>
      <c r="AJ163" s="473"/>
      <c r="AK163" s="473"/>
    </row>
    <row r="164" spans="14:40" ht="26.25" customHeight="1" x14ac:dyDescent="0.45">
      <c r="Y164" s="7"/>
      <c r="Z164" s="7"/>
      <c r="AA164" s="7"/>
      <c r="AB164" s="7"/>
      <c r="AC164" s="470"/>
      <c r="AD164" s="470"/>
      <c r="AE164" s="470"/>
      <c r="AF164" s="470"/>
      <c r="AG164" s="470"/>
      <c r="AH164" s="470"/>
      <c r="AI164" s="470"/>
      <c r="AJ164" s="473"/>
      <c r="AK164" s="473"/>
    </row>
    <row r="165" spans="14:40" x14ac:dyDescent="0.45">
      <c r="Y165" s="7"/>
      <c r="Z165" s="7"/>
      <c r="AA165" s="7"/>
      <c r="AB165" s="7"/>
      <c r="AC165" s="470"/>
      <c r="AD165" s="470"/>
      <c r="AE165" s="470"/>
      <c r="AF165" s="470"/>
      <c r="AG165" s="470"/>
      <c r="AH165" s="470"/>
      <c r="AI165" s="470"/>
      <c r="AJ165" s="473"/>
      <c r="AK165" s="473"/>
    </row>
    <row r="166" spans="14:40" x14ac:dyDescent="0.45">
      <c r="Y166" s="7"/>
      <c r="Z166" s="7"/>
      <c r="AA166" s="7"/>
      <c r="AB166" s="7"/>
      <c r="AC166" s="470"/>
      <c r="AD166" s="470"/>
      <c r="AE166" s="470"/>
      <c r="AF166" s="470"/>
      <c r="AG166" s="470"/>
      <c r="AH166" s="470"/>
      <c r="AI166" s="470"/>
      <c r="AJ166" s="473"/>
      <c r="AK166" s="473"/>
    </row>
    <row r="167" spans="14:40" x14ac:dyDescent="0.4">
      <c r="U167" s="6"/>
      <c r="V167" s="2"/>
      <c r="Y167" s="7"/>
      <c r="Z167" s="7"/>
      <c r="AA167" s="7"/>
      <c r="AB167" s="7"/>
      <c r="AC167" s="470"/>
      <c r="AD167" s="470"/>
      <c r="AE167" s="470"/>
      <c r="AF167" s="470"/>
      <c r="AG167" s="470"/>
      <c r="AH167" s="470"/>
      <c r="AI167" s="470"/>
      <c r="AJ167" s="473"/>
      <c r="AK167" s="473"/>
    </row>
    <row r="168" spans="14:40" x14ac:dyDescent="0.45">
      <c r="U168" s="6"/>
      <c r="V168" s="4"/>
      <c r="W168" s="4"/>
      <c r="X168" s="4"/>
    </row>
    <row r="169" spans="14:40" x14ac:dyDescent="0.45">
      <c r="U169" s="6"/>
      <c r="V169" s="4"/>
      <c r="W169" s="4"/>
      <c r="X169" s="4"/>
    </row>
    <row r="170" spans="14:40" x14ac:dyDescent="0.45">
      <c r="U170" s="6"/>
      <c r="V170" s="108"/>
      <c r="W170" s="108"/>
      <c r="X170" s="108"/>
      <c r="AH170" s="6"/>
      <c r="AI170" s="6"/>
      <c r="AJ170" s="6"/>
      <c r="AK170" s="6"/>
      <c r="AL170" s="6"/>
      <c r="AM170" s="6"/>
      <c r="AN170" s="6"/>
    </row>
    <row r="171" spans="14:40" x14ac:dyDescent="0.45">
      <c r="U171" s="6"/>
      <c r="AH171" s="6"/>
      <c r="AI171" s="6"/>
      <c r="AJ171" s="6"/>
      <c r="AK171" s="6"/>
      <c r="AL171" s="6"/>
      <c r="AM171" s="6"/>
      <c r="AN171" s="6"/>
    </row>
    <row r="172" spans="14:40" x14ac:dyDescent="0.45">
      <c r="U172" s="6"/>
      <c r="Y172" s="4"/>
      <c r="Z172" s="4"/>
      <c r="AA172" s="4"/>
      <c r="AB172" s="465"/>
      <c r="AC172" s="465"/>
      <c r="AD172" s="465"/>
      <c r="AE172" s="465"/>
      <c r="AH172" s="6"/>
      <c r="AI172" s="6"/>
      <c r="AJ172" s="6"/>
      <c r="AK172" s="6"/>
      <c r="AL172" s="6"/>
      <c r="AM172" s="6"/>
      <c r="AN172" s="6"/>
    </row>
    <row r="173" spans="14:40" x14ac:dyDescent="0.45">
      <c r="Y173" s="4"/>
      <c r="Z173" s="4"/>
      <c r="AA173" s="4"/>
      <c r="AB173" s="465"/>
      <c r="AC173" s="465"/>
      <c r="AD173" s="465"/>
      <c r="AE173" s="465"/>
      <c r="AH173" s="6"/>
      <c r="AI173" s="6"/>
      <c r="AJ173" s="6"/>
      <c r="AK173" s="6"/>
      <c r="AL173" s="6"/>
      <c r="AM173" s="6"/>
      <c r="AN173" s="6"/>
    </row>
    <row r="174" spans="14:40" x14ac:dyDescent="0.45">
      <c r="Y174" s="108"/>
      <c r="Z174" s="108"/>
      <c r="AA174" s="108"/>
      <c r="AB174" s="465"/>
      <c r="AC174" s="465"/>
      <c r="AD174" s="465"/>
      <c r="AE174" s="465"/>
      <c r="AH174" s="6"/>
      <c r="AI174" s="6"/>
      <c r="AJ174" s="6"/>
      <c r="AK174" s="6"/>
      <c r="AL174" s="6"/>
      <c r="AM174" s="6"/>
      <c r="AN174" s="6"/>
    </row>
    <row r="175" spans="14:40" x14ac:dyDescent="0.45">
      <c r="AH175" s="6"/>
      <c r="AI175" s="6"/>
      <c r="AJ175" s="6"/>
      <c r="AK175" s="6"/>
      <c r="AL175" s="6"/>
      <c r="AM175" s="6"/>
      <c r="AN175" s="6"/>
    </row>
  </sheetData>
  <sheetProtection algorithmName="SHA-512" hashValue="kMWU6zGM/dsp9TGxdHsPV+dIQPKFFMo0Zgb6ooB417eTodjt02t44dw6CEVrfJQ7N4fTunhPTEVqA7ofcvemvQ==" saltValue="56PgfYTIIa0d6LxhsbapBQ==" spinCount="100000" sheet="1" objects="1" scenarios="1"/>
  <dataConsolidate/>
  <mergeCells count="1033">
    <mergeCell ref="BJ140:BK140"/>
    <mergeCell ref="BE133:BH133"/>
    <mergeCell ref="BI133:BJ133"/>
    <mergeCell ref="BI137:BJ137"/>
    <mergeCell ref="AB138:AQ138"/>
    <mergeCell ref="AU138:BD138"/>
    <mergeCell ref="BE138:BH138"/>
    <mergeCell ref="BI138:BJ138"/>
    <mergeCell ref="BK133:BK138"/>
    <mergeCell ref="AB134:AE135"/>
    <mergeCell ref="AM134:AO134"/>
    <mergeCell ref="AP134:AQ134"/>
    <mergeCell ref="AT134:AT136"/>
    <mergeCell ref="AU134:BD134"/>
    <mergeCell ref="BE134:BH134"/>
    <mergeCell ref="BI134:BJ134"/>
    <mergeCell ref="AM135:AO135"/>
    <mergeCell ref="AP135:AQ135"/>
    <mergeCell ref="AU135:BD135"/>
    <mergeCell ref="BE135:BH135"/>
    <mergeCell ref="BI135:BJ135"/>
    <mergeCell ref="AB136:AE137"/>
    <mergeCell ref="AM136:AO136"/>
    <mergeCell ref="AP136:AQ136"/>
    <mergeCell ref="AU136:BD136"/>
    <mergeCell ref="BE136:BH136"/>
    <mergeCell ref="BI136:BJ136"/>
    <mergeCell ref="AM137:AO137"/>
    <mergeCell ref="AP137:AQ137"/>
    <mergeCell ref="AT137:AT138"/>
    <mergeCell ref="AU137:BD137"/>
    <mergeCell ref="BE137:BH137"/>
    <mergeCell ref="B133:C138"/>
    <mergeCell ref="D133:E138"/>
    <mergeCell ref="F133:G138"/>
    <mergeCell ref="H133:I138"/>
    <mergeCell ref="J133:K138"/>
    <mergeCell ref="L133:M138"/>
    <mergeCell ref="N133:O138"/>
    <mergeCell ref="P133:Q138"/>
    <mergeCell ref="R133:S138"/>
    <mergeCell ref="W133:W138"/>
    <mergeCell ref="X133:X138"/>
    <mergeCell ref="Y133:Y138"/>
    <mergeCell ref="AB133:AE133"/>
    <mergeCell ref="AJ133:AL133"/>
    <mergeCell ref="AM133:AO133"/>
    <mergeCell ref="AR133:AR138"/>
    <mergeCell ref="AU133:BD133"/>
    <mergeCell ref="BE127:BH127"/>
    <mergeCell ref="BI127:BJ127"/>
    <mergeCell ref="BK127:BK132"/>
    <mergeCell ref="AB128:AE129"/>
    <mergeCell ref="AM128:AO128"/>
    <mergeCell ref="AP128:AQ128"/>
    <mergeCell ref="AT128:AT130"/>
    <mergeCell ref="AU128:BD128"/>
    <mergeCell ref="BE128:BH128"/>
    <mergeCell ref="BI128:BJ128"/>
    <mergeCell ref="AM129:AO129"/>
    <mergeCell ref="AP129:AQ129"/>
    <mergeCell ref="AU129:BD129"/>
    <mergeCell ref="BE129:BH129"/>
    <mergeCell ref="BI129:BJ129"/>
    <mergeCell ref="AB130:AE131"/>
    <mergeCell ref="AM130:AO130"/>
    <mergeCell ref="AP130:AQ130"/>
    <mergeCell ref="AU130:BD130"/>
    <mergeCell ref="BE130:BH130"/>
    <mergeCell ref="BI130:BJ130"/>
    <mergeCell ref="AM131:AO131"/>
    <mergeCell ref="AP131:AQ131"/>
    <mergeCell ref="AT131:AT132"/>
    <mergeCell ref="AU131:BD131"/>
    <mergeCell ref="BE131:BH131"/>
    <mergeCell ref="BI131:BJ131"/>
    <mergeCell ref="AB132:AQ132"/>
    <mergeCell ref="AU132:BD132"/>
    <mergeCell ref="BE132:BH132"/>
    <mergeCell ref="BI132:BJ132"/>
    <mergeCell ref="B127:C132"/>
    <mergeCell ref="D127:E132"/>
    <mergeCell ref="F127:G132"/>
    <mergeCell ref="H127:I132"/>
    <mergeCell ref="J127:K132"/>
    <mergeCell ref="L127:M132"/>
    <mergeCell ref="N127:O132"/>
    <mergeCell ref="P127:Q132"/>
    <mergeCell ref="R127:S132"/>
    <mergeCell ref="W127:W132"/>
    <mergeCell ref="X127:X132"/>
    <mergeCell ref="Y127:Y132"/>
    <mergeCell ref="AB127:AE127"/>
    <mergeCell ref="AJ127:AL127"/>
    <mergeCell ref="AM127:AO127"/>
    <mergeCell ref="AR127:AR132"/>
    <mergeCell ref="AU127:BD127"/>
    <mergeCell ref="BK121:BK126"/>
    <mergeCell ref="AB122:AE123"/>
    <mergeCell ref="AM122:AO122"/>
    <mergeCell ref="AP122:AQ122"/>
    <mergeCell ref="AT122:AT124"/>
    <mergeCell ref="AU122:BD122"/>
    <mergeCell ref="BE122:BH122"/>
    <mergeCell ref="BI122:BJ122"/>
    <mergeCell ref="AM123:AO123"/>
    <mergeCell ref="AP123:AQ123"/>
    <mergeCell ref="AU123:BD123"/>
    <mergeCell ref="BE123:BH123"/>
    <mergeCell ref="BI123:BJ123"/>
    <mergeCell ref="AB124:AE125"/>
    <mergeCell ref="AM124:AO124"/>
    <mergeCell ref="AP124:AQ124"/>
    <mergeCell ref="AU124:BD124"/>
    <mergeCell ref="BE124:BH124"/>
    <mergeCell ref="BI124:BJ124"/>
    <mergeCell ref="AM125:AO125"/>
    <mergeCell ref="AP125:AQ125"/>
    <mergeCell ref="AT125:AT126"/>
    <mergeCell ref="AU125:BD125"/>
    <mergeCell ref="BE125:BH125"/>
    <mergeCell ref="BI125:BJ125"/>
    <mergeCell ref="AB126:AQ126"/>
    <mergeCell ref="AU126:BD126"/>
    <mergeCell ref="BE126:BH126"/>
    <mergeCell ref="BI126:BJ126"/>
    <mergeCell ref="Y121:Y126"/>
    <mergeCell ref="AB121:AE121"/>
    <mergeCell ref="AJ121:AL121"/>
    <mergeCell ref="AM121:AO121"/>
    <mergeCell ref="AR121:AR126"/>
    <mergeCell ref="AU121:BD121"/>
    <mergeCell ref="BE121:BH121"/>
    <mergeCell ref="BI121:BJ121"/>
    <mergeCell ref="B115:C120"/>
    <mergeCell ref="D115:E120"/>
    <mergeCell ref="F115:G120"/>
    <mergeCell ref="H115:I120"/>
    <mergeCell ref="J115:K120"/>
    <mergeCell ref="L115:M120"/>
    <mergeCell ref="N115:O120"/>
    <mergeCell ref="P115:Q120"/>
    <mergeCell ref="BI115:BJ115"/>
    <mergeCell ref="B121:C126"/>
    <mergeCell ref="BK115:BK120"/>
    <mergeCell ref="AB116:AE117"/>
    <mergeCell ref="AM116:AO116"/>
    <mergeCell ref="AP116:AQ116"/>
    <mergeCell ref="AT116:AT118"/>
    <mergeCell ref="AU116:BD116"/>
    <mergeCell ref="BE116:BH116"/>
    <mergeCell ref="BI116:BJ116"/>
    <mergeCell ref="AM117:AO117"/>
    <mergeCell ref="AP117:AQ117"/>
    <mergeCell ref="AU117:BD117"/>
    <mergeCell ref="BE117:BH117"/>
    <mergeCell ref="BI117:BJ117"/>
    <mergeCell ref="AB118:AE119"/>
    <mergeCell ref="AM118:AO118"/>
    <mergeCell ref="AP118:AQ118"/>
    <mergeCell ref="AU118:BD118"/>
    <mergeCell ref="BE118:BH118"/>
    <mergeCell ref="BI118:BJ118"/>
    <mergeCell ref="AM119:AO119"/>
    <mergeCell ref="AP119:AQ119"/>
    <mergeCell ref="AT119:AT120"/>
    <mergeCell ref="AU119:BD119"/>
    <mergeCell ref="AJ115:AL115"/>
    <mergeCell ref="BI119:BJ119"/>
    <mergeCell ref="AB120:AQ120"/>
    <mergeCell ref="AU120:BD120"/>
    <mergeCell ref="BE120:BH120"/>
    <mergeCell ref="BI120:BJ120"/>
    <mergeCell ref="BK109:BK114"/>
    <mergeCell ref="AB110:AE111"/>
    <mergeCell ref="AM110:AO110"/>
    <mergeCell ref="AP110:AQ110"/>
    <mergeCell ref="AT110:AT112"/>
    <mergeCell ref="AU110:BD110"/>
    <mergeCell ref="BE110:BH110"/>
    <mergeCell ref="BI110:BJ110"/>
    <mergeCell ref="AM111:AO111"/>
    <mergeCell ref="AP111:AQ111"/>
    <mergeCell ref="AU111:BD111"/>
    <mergeCell ref="BE111:BH111"/>
    <mergeCell ref="BI111:BJ111"/>
    <mergeCell ref="AB112:AE113"/>
    <mergeCell ref="AM112:AO112"/>
    <mergeCell ref="AP112:AQ112"/>
    <mergeCell ref="AU112:BD112"/>
    <mergeCell ref="BE112:BH112"/>
    <mergeCell ref="BI112:BJ112"/>
    <mergeCell ref="AM113:AO113"/>
    <mergeCell ref="AP113:AQ113"/>
    <mergeCell ref="AT113:AT114"/>
    <mergeCell ref="AU113:BD113"/>
    <mergeCell ref="BE113:BH113"/>
    <mergeCell ref="BI108:BJ108"/>
    <mergeCell ref="B109:C114"/>
    <mergeCell ref="D109:E114"/>
    <mergeCell ref="F109:G114"/>
    <mergeCell ref="H109:I114"/>
    <mergeCell ref="J109:K114"/>
    <mergeCell ref="L109:M114"/>
    <mergeCell ref="N109:O114"/>
    <mergeCell ref="P109:Q114"/>
    <mergeCell ref="R109:S114"/>
    <mergeCell ref="W109:W114"/>
    <mergeCell ref="X109:X114"/>
    <mergeCell ref="Y109:Y114"/>
    <mergeCell ref="AB109:AE109"/>
    <mergeCell ref="AM109:AO109"/>
    <mergeCell ref="AR109:AR114"/>
    <mergeCell ref="AU109:BD109"/>
    <mergeCell ref="BE109:BH109"/>
    <mergeCell ref="BI109:BJ109"/>
    <mergeCell ref="BI113:BJ113"/>
    <mergeCell ref="AB114:AQ114"/>
    <mergeCell ref="AU114:BD114"/>
    <mergeCell ref="BE114:BH114"/>
    <mergeCell ref="BI114:BJ114"/>
    <mergeCell ref="AJ109:AL109"/>
    <mergeCell ref="B103:C108"/>
    <mergeCell ref="D103:E108"/>
    <mergeCell ref="F103:G108"/>
    <mergeCell ref="H103:I108"/>
    <mergeCell ref="J103:K108"/>
    <mergeCell ref="L103:M108"/>
    <mergeCell ref="N103:O108"/>
    <mergeCell ref="BI103:BJ103"/>
    <mergeCell ref="BI107:BJ107"/>
    <mergeCell ref="B97:C102"/>
    <mergeCell ref="D97:E102"/>
    <mergeCell ref="F97:G102"/>
    <mergeCell ref="H97:I102"/>
    <mergeCell ref="J97:K102"/>
    <mergeCell ref="L97:M102"/>
    <mergeCell ref="AJ103:AL103"/>
    <mergeCell ref="AB108:AQ108"/>
    <mergeCell ref="BK103:BK108"/>
    <mergeCell ref="AB104:AE105"/>
    <mergeCell ref="AM104:AO104"/>
    <mergeCell ref="AP104:AQ104"/>
    <mergeCell ref="AT104:AT106"/>
    <mergeCell ref="AU104:BD104"/>
    <mergeCell ref="BE104:BH104"/>
    <mergeCell ref="BI104:BJ104"/>
    <mergeCell ref="AM105:AO105"/>
    <mergeCell ref="AP105:AQ105"/>
    <mergeCell ref="AU105:BD105"/>
    <mergeCell ref="BE105:BH105"/>
    <mergeCell ref="BI105:BJ105"/>
    <mergeCell ref="AB106:AE107"/>
    <mergeCell ref="AM106:AO106"/>
    <mergeCell ref="AP106:AQ106"/>
    <mergeCell ref="AU106:BD106"/>
    <mergeCell ref="BE106:BH106"/>
    <mergeCell ref="BI106:BJ106"/>
    <mergeCell ref="AM107:AO107"/>
    <mergeCell ref="AP107:AQ107"/>
    <mergeCell ref="AT107:AT108"/>
    <mergeCell ref="P103:Q108"/>
    <mergeCell ref="R103:S108"/>
    <mergeCell ref="W103:W108"/>
    <mergeCell ref="X103:X108"/>
    <mergeCell ref="Y103:Y108"/>
    <mergeCell ref="AB103:AE103"/>
    <mergeCell ref="AM103:AO103"/>
    <mergeCell ref="AR103:AR108"/>
    <mergeCell ref="AU103:BD103"/>
    <mergeCell ref="BE103:BH103"/>
    <mergeCell ref="AU107:BD107"/>
    <mergeCell ref="BE107:BH107"/>
    <mergeCell ref="AU108:BD108"/>
    <mergeCell ref="BE108:BH108"/>
    <mergeCell ref="BI97:BJ97"/>
    <mergeCell ref="BK97:BK102"/>
    <mergeCell ref="AB98:AE99"/>
    <mergeCell ref="AM98:AO98"/>
    <mergeCell ref="AP98:AQ98"/>
    <mergeCell ref="AT98:AT100"/>
    <mergeCell ref="AU98:BD98"/>
    <mergeCell ref="BE98:BH98"/>
    <mergeCell ref="BI98:BJ98"/>
    <mergeCell ref="AM99:AO99"/>
    <mergeCell ref="AP99:AQ99"/>
    <mergeCell ref="AU99:BD99"/>
    <mergeCell ref="BE99:BH99"/>
    <mergeCell ref="BI99:BJ99"/>
    <mergeCell ref="AB100:AE101"/>
    <mergeCell ref="AM100:AO100"/>
    <mergeCell ref="AP100:AQ100"/>
    <mergeCell ref="AU100:BD100"/>
    <mergeCell ref="BE100:BH100"/>
    <mergeCell ref="BI100:BJ100"/>
    <mergeCell ref="AM101:AO101"/>
    <mergeCell ref="AP101:AQ101"/>
    <mergeCell ref="AT101:AT102"/>
    <mergeCell ref="AU101:BD101"/>
    <mergeCell ref="BI101:BJ101"/>
    <mergeCell ref="AB102:AQ102"/>
    <mergeCell ref="AU102:BD102"/>
    <mergeCell ref="BE102:BH102"/>
    <mergeCell ref="BI102:BJ102"/>
    <mergeCell ref="BK91:BK96"/>
    <mergeCell ref="AB92:AE93"/>
    <mergeCell ref="AM92:AO92"/>
    <mergeCell ref="AP92:AQ92"/>
    <mergeCell ref="AT92:AT94"/>
    <mergeCell ref="AU92:BD92"/>
    <mergeCell ref="BE92:BH92"/>
    <mergeCell ref="BI92:BJ92"/>
    <mergeCell ref="AM93:AO93"/>
    <mergeCell ref="AP93:AQ93"/>
    <mergeCell ref="AU93:BD93"/>
    <mergeCell ref="BE93:BH93"/>
    <mergeCell ref="BI93:BJ93"/>
    <mergeCell ref="AB94:AE95"/>
    <mergeCell ref="AM94:AO94"/>
    <mergeCell ref="AP94:AQ94"/>
    <mergeCell ref="AU94:BD94"/>
    <mergeCell ref="BE94:BH94"/>
    <mergeCell ref="BI94:BJ94"/>
    <mergeCell ref="AM95:AO95"/>
    <mergeCell ref="AP95:AQ95"/>
    <mergeCell ref="BE95:BH95"/>
    <mergeCell ref="BI90:BJ90"/>
    <mergeCell ref="B91:C96"/>
    <mergeCell ref="D91:E96"/>
    <mergeCell ref="F91:G96"/>
    <mergeCell ref="H91:I96"/>
    <mergeCell ref="J91:K96"/>
    <mergeCell ref="L91:M96"/>
    <mergeCell ref="N91:O96"/>
    <mergeCell ref="P91:Q96"/>
    <mergeCell ref="R91:S96"/>
    <mergeCell ref="W91:W96"/>
    <mergeCell ref="X91:X96"/>
    <mergeCell ref="Y91:Y96"/>
    <mergeCell ref="AB91:AE91"/>
    <mergeCell ref="AM91:AO91"/>
    <mergeCell ref="AR91:AR96"/>
    <mergeCell ref="AU91:BD91"/>
    <mergeCell ref="BE91:BH91"/>
    <mergeCell ref="BI91:BJ91"/>
    <mergeCell ref="BI95:BJ95"/>
    <mergeCell ref="AB96:AQ96"/>
    <mergeCell ref="AU96:BD96"/>
    <mergeCell ref="BE96:BH96"/>
    <mergeCell ref="BI96:BJ96"/>
    <mergeCell ref="B85:C90"/>
    <mergeCell ref="D85:E90"/>
    <mergeCell ref="F85:G90"/>
    <mergeCell ref="H85:I90"/>
    <mergeCell ref="J85:K90"/>
    <mergeCell ref="BI85:BJ85"/>
    <mergeCell ref="BI89:BJ89"/>
    <mergeCell ref="B79:C84"/>
    <mergeCell ref="D79:E84"/>
    <mergeCell ref="F79:G84"/>
    <mergeCell ref="H79:I84"/>
    <mergeCell ref="J79:K84"/>
    <mergeCell ref="L79:M84"/>
    <mergeCell ref="N79:O84"/>
    <mergeCell ref="P79:Q84"/>
    <mergeCell ref="BK85:BK90"/>
    <mergeCell ref="AB86:AE87"/>
    <mergeCell ref="AM86:AO86"/>
    <mergeCell ref="AP86:AQ86"/>
    <mergeCell ref="AT86:AT88"/>
    <mergeCell ref="AU86:BD86"/>
    <mergeCell ref="BE86:BH86"/>
    <mergeCell ref="BI86:BJ86"/>
    <mergeCell ref="AM87:AO87"/>
    <mergeCell ref="AP87:AQ87"/>
    <mergeCell ref="AU87:BD87"/>
    <mergeCell ref="BE87:BH87"/>
    <mergeCell ref="BI87:BJ87"/>
    <mergeCell ref="AB88:AE89"/>
    <mergeCell ref="AM88:AO88"/>
    <mergeCell ref="AP88:AQ88"/>
    <mergeCell ref="AU88:BD88"/>
    <mergeCell ref="BE88:BH88"/>
    <mergeCell ref="BI88:BJ88"/>
    <mergeCell ref="AM89:AO89"/>
    <mergeCell ref="AP89:AQ89"/>
    <mergeCell ref="AT89:AT90"/>
    <mergeCell ref="L85:M90"/>
    <mergeCell ref="N85:O90"/>
    <mergeCell ref="P85:Q90"/>
    <mergeCell ref="R85:S90"/>
    <mergeCell ref="W85:W90"/>
    <mergeCell ref="X85:X90"/>
    <mergeCell ref="Y85:Y90"/>
    <mergeCell ref="AB85:AE85"/>
    <mergeCell ref="AM85:AO85"/>
    <mergeCell ref="AR85:AR90"/>
    <mergeCell ref="AU85:BD85"/>
    <mergeCell ref="BE85:BH85"/>
    <mergeCell ref="AU89:BD89"/>
    <mergeCell ref="BE89:BH89"/>
    <mergeCell ref="BI79:BJ79"/>
    <mergeCell ref="BK79:BK84"/>
    <mergeCell ref="AB80:AE81"/>
    <mergeCell ref="AM80:AO80"/>
    <mergeCell ref="AP80:AQ80"/>
    <mergeCell ref="AT80:AT82"/>
    <mergeCell ref="AU80:BD80"/>
    <mergeCell ref="BE80:BH80"/>
    <mergeCell ref="BI80:BJ80"/>
    <mergeCell ref="AM81:AO81"/>
    <mergeCell ref="AP81:AQ81"/>
    <mergeCell ref="AU81:BD81"/>
    <mergeCell ref="BE81:BH81"/>
    <mergeCell ref="BI81:BJ81"/>
    <mergeCell ref="AB82:AE83"/>
    <mergeCell ref="AM82:AO82"/>
    <mergeCell ref="AP82:AQ82"/>
    <mergeCell ref="AU82:BD82"/>
    <mergeCell ref="BI82:BJ82"/>
    <mergeCell ref="AM83:AO83"/>
    <mergeCell ref="AP83:AQ83"/>
    <mergeCell ref="AT83:AT84"/>
    <mergeCell ref="AU83:BD83"/>
    <mergeCell ref="BI83:BJ83"/>
    <mergeCell ref="AB84:AQ84"/>
    <mergeCell ref="AU84:BD84"/>
    <mergeCell ref="BE84:BH84"/>
    <mergeCell ref="BI84:BJ84"/>
    <mergeCell ref="BI73:BJ73"/>
    <mergeCell ref="BI77:BJ77"/>
    <mergeCell ref="AB78:AQ78"/>
    <mergeCell ref="AU78:BD78"/>
    <mergeCell ref="BE78:BH78"/>
    <mergeCell ref="BI78:BJ78"/>
    <mergeCell ref="AJ73:AL73"/>
    <mergeCell ref="BK73:BK78"/>
    <mergeCell ref="AB74:AE75"/>
    <mergeCell ref="AM74:AO74"/>
    <mergeCell ref="AP74:AQ74"/>
    <mergeCell ref="AT74:AT76"/>
    <mergeCell ref="AU74:BD74"/>
    <mergeCell ref="BE74:BH74"/>
    <mergeCell ref="BI74:BJ74"/>
    <mergeCell ref="AM75:AO75"/>
    <mergeCell ref="AP75:AQ75"/>
    <mergeCell ref="AU75:BD75"/>
    <mergeCell ref="BE75:BH75"/>
    <mergeCell ref="BI75:BJ75"/>
    <mergeCell ref="AB76:AE77"/>
    <mergeCell ref="AM76:AO76"/>
    <mergeCell ref="AP76:AQ76"/>
    <mergeCell ref="AU76:BD76"/>
    <mergeCell ref="BE76:BH76"/>
    <mergeCell ref="BI76:BJ76"/>
    <mergeCell ref="AM77:AO77"/>
    <mergeCell ref="AP77:AQ77"/>
    <mergeCell ref="AT77:AT78"/>
    <mergeCell ref="AU77:BD77"/>
    <mergeCell ref="BE77:BH77"/>
    <mergeCell ref="B73:C78"/>
    <mergeCell ref="D73:E78"/>
    <mergeCell ref="F73:G78"/>
    <mergeCell ref="H73:I78"/>
    <mergeCell ref="J73:K78"/>
    <mergeCell ref="L73:M78"/>
    <mergeCell ref="N73:O78"/>
    <mergeCell ref="P73:Q78"/>
    <mergeCell ref="R73:S78"/>
    <mergeCell ref="W73:W78"/>
    <mergeCell ref="X73:X78"/>
    <mergeCell ref="Y73:Y78"/>
    <mergeCell ref="AB73:AE73"/>
    <mergeCell ref="AM73:AO73"/>
    <mergeCell ref="AR73:AR78"/>
    <mergeCell ref="AU73:BD73"/>
    <mergeCell ref="BE73:BH73"/>
    <mergeCell ref="BI67:BJ67"/>
    <mergeCell ref="BI71:BJ71"/>
    <mergeCell ref="AJ67:AL67"/>
    <mergeCell ref="AB72:AQ72"/>
    <mergeCell ref="AU72:BD72"/>
    <mergeCell ref="BE72:BH72"/>
    <mergeCell ref="BK67:BK72"/>
    <mergeCell ref="AB68:AE69"/>
    <mergeCell ref="AM68:AO68"/>
    <mergeCell ref="AP68:AQ68"/>
    <mergeCell ref="AT68:AT70"/>
    <mergeCell ref="AU68:BD68"/>
    <mergeCell ref="BE68:BH68"/>
    <mergeCell ref="BI68:BJ68"/>
    <mergeCell ref="AM69:AO69"/>
    <mergeCell ref="AP69:AQ69"/>
    <mergeCell ref="AU69:BD69"/>
    <mergeCell ref="BE69:BH69"/>
    <mergeCell ref="BI69:BJ69"/>
    <mergeCell ref="AB70:AE71"/>
    <mergeCell ref="AM70:AO70"/>
    <mergeCell ref="AP70:AQ70"/>
    <mergeCell ref="AU70:BD70"/>
    <mergeCell ref="BE70:BH70"/>
    <mergeCell ref="BI70:BJ70"/>
    <mergeCell ref="AM71:AO71"/>
    <mergeCell ref="AP71:AQ71"/>
    <mergeCell ref="AT71:AT72"/>
    <mergeCell ref="AU71:BD71"/>
    <mergeCell ref="BE71:BH71"/>
    <mergeCell ref="BI72:BJ72"/>
    <mergeCell ref="B67:C72"/>
    <mergeCell ref="D67:E72"/>
    <mergeCell ref="F67:G72"/>
    <mergeCell ref="H67:I72"/>
    <mergeCell ref="J67:K72"/>
    <mergeCell ref="L67:M72"/>
    <mergeCell ref="N67:O72"/>
    <mergeCell ref="P67:Q72"/>
    <mergeCell ref="R67:S72"/>
    <mergeCell ref="W67:W72"/>
    <mergeCell ref="X67:X72"/>
    <mergeCell ref="Y67:Y72"/>
    <mergeCell ref="AB67:AE67"/>
    <mergeCell ref="AM67:AO67"/>
    <mergeCell ref="AR67:AR72"/>
    <mergeCell ref="AU67:BD67"/>
    <mergeCell ref="BE67:BH67"/>
    <mergeCell ref="BI61:BJ61"/>
    <mergeCell ref="BK61:BK66"/>
    <mergeCell ref="AB62:AE63"/>
    <mergeCell ref="AM62:AO62"/>
    <mergeCell ref="AP62:AQ62"/>
    <mergeCell ref="AT62:AT64"/>
    <mergeCell ref="AU62:BD62"/>
    <mergeCell ref="BE62:BH62"/>
    <mergeCell ref="BI62:BJ62"/>
    <mergeCell ref="AM63:AO63"/>
    <mergeCell ref="AP63:AQ63"/>
    <mergeCell ref="AU63:BD63"/>
    <mergeCell ref="BE63:BH63"/>
    <mergeCell ref="BI63:BJ63"/>
    <mergeCell ref="AB64:AE65"/>
    <mergeCell ref="AM64:AO64"/>
    <mergeCell ref="AP64:AQ64"/>
    <mergeCell ref="AU64:BD64"/>
    <mergeCell ref="BE64:BH64"/>
    <mergeCell ref="BI64:BJ64"/>
    <mergeCell ref="AM65:AO65"/>
    <mergeCell ref="AP65:AQ65"/>
    <mergeCell ref="AT65:AT66"/>
    <mergeCell ref="AU65:BD65"/>
    <mergeCell ref="AU61:BD61"/>
    <mergeCell ref="BE61:BH61"/>
    <mergeCell ref="BE65:BH65"/>
    <mergeCell ref="BI65:BJ65"/>
    <mergeCell ref="AB66:AQ66"/>
    <mergeCell ref="AU66:BD66"/>
    <mergeCell ref="BE66:BH66"/>
    <mergeCell ref="BI66:BJ66"/>
    <mergeCell ref="BK55:BK60"/>
    <mergeCell ref="AB56:AE57"/>
    <mergeCell ref="AM56:AO56"/>
    <mergeCell ref="AP56:AQ56"/>
    <mergeCell ref="AT56:AT58"/>
    <mergeCell ref="AU56:BD56"/>
    <mergeCell ref="BE56:BH56"/>
    <mergeCell ref="BI56:BJ56"/>
    <mergeCell ref="AM57:AO57"/>
    <mergeCell ref="AP57:AQ57"/>
    <mergeCell ref="AU57:BD57"/>
    <mergeCell ref="BE57:BH57"/>
    <mergeCell ref="BI57:BJ57"/>
    <mergeCell ref="AB58:AE59"/>
    <mergeCell ref="AM58:AO58"/>
    <mergeCell ref="AP58:AQ58"/>
    <mergeCell ref="AU58:BD58"/>
    <mergeCell ref="BE58:BH58"/>
    <mergeCell ref="BI58:BJ58"/>
    <mergeCell ref="AM59:AO59"/>
    <mergeCell ref="AP59:AQ59"/>
    <mergeCell ref="AT59:AT60"/>
    <mergeCell ref="AU59:BD59"/>
    <mergeCell ref="BE59:BH59"/>
    <mergeCell ref="BI54:BJ54"/>
    <mergeCell ref="B55:C60"/>
    <mergeCell ref="D55:E60"/>
    <mergeCell ref="F55:G60"/>
    <mergeCell ref="H55:I60"/>
    <mergeCell ref="J55:K60"/>
    <mergeCell ref="L55:M60"/>
    <mergeCell ref="N55:O60"/>
    <mergeCell ref="P55:Q60"/>
    <mergeCell ref="R55:S60"/>
    <mergeCell ref="W55:W60"/>
    <mergeCell ref="X55:X60"/>
    <mergeCell ref="Y55:Y60"/>
    <mergeCell ref="AB55:AE55"/>
    <mergeCell ref="AM55:AO55"/>
    <mergeCell ref="AR55:AR60"/>
    <mergeCell ref="AU55:BD55"/>
    <mergeCell ref="BE55:BH55"/>
    <mergeCell ref="BI55:BJ55"/>
    <mergeCell ref="BI59:BJ59"/>
    <mergeCell ref="AB60:AQ60"/>
    <mergeCell ref="AU60:BD60"/>
    <mergeCell ref="BE60:BH60"/>
    <mergeCell ref="BI60:BJ60"/>
    <mergeCell ref="B49:C54"/>
    <mergeCell ref="D49:E54"/>
    <mergeCell ref="F49:G54"/>
    <mergeCell ref="H49:I54"/>
    <mergeCell ref="J49:K54"/>
    <mergeCell ref="L49:M54"/>
    <mergeCell ref="N49:O54"/>
    <mergeCell ref="P49:Q54"/>
    <mergeCell ref="BI49:BJ49"/>
    <mergeCell ref="BI53:BJ53"/>
    <mergeCell ref="B43:C48"/>
    <mergeCell ref="D43:E48"/>
    <mergeCell ref="F43:G48"/>
    <mergeCell ref="H43:I48"/>
    <mergeCell ref="J43:K48"/>
    <mergeCell ref="L43:M48"/>
    <mergeCell ref="N43:O48"/>
    <mergeCell ref="P43:Q48"/>
    <mergeCell ref="BK49:BK54"/>
    <mergeCell ref="AB50:AE51"/>
    <mergeCell ref="AM50:AO50"/>
    <mergeCell ref="AP50:AQ50"/>
    <mergeCell ref="AT50:AT52"/>
    <mergeCell ref="AU50:BD50"/>
    <mergeCell ref="BE50:BH50"/>
    <mergeCell ref="BI50:BJ50"/>
    <mergeCell ref="AM51:AO51"/>
    <mergeCell ref="AP51:AQ51"/>
    <mergeCell ref="AU51:BD51"/>
    <mergeCell ref="BE51:BH51"/>
    <mergeCell ref="BI51:BJ51"/>
    <mergeCell ref="AB52:AE53"/>
    <mergeCell ref="AM52:AO52"/>
    <mergeCell ref="AP52:AQ52"/>
    <mergeCell ref="AU52:BD52"/>
    <mergeCell ref="BE52:BH52"/>
    <mergeCell ref="BI52:BJ52"/>
    <mergeCell ref="AM53:AO53"/>
    <mergeCell ref="AP53:AQ53"/>
    <mergeCell ref="AT53:AT54"/>
    <mergeCell ref="R49:S54"/>
    <mergeCell ref="W49:W54"/>
    <mergeCell ref="X49:X54"/>
    <mergeCell ref="Y49:Y54"/>
    <mergeCell ref="AB49:AE49"/>
    <mergeCell ref="AM49:AO49"/>
    <mergeCell ref="AR49:AR54"/>
    <mergeCell ref="AU49:BD49"/>
    <mergeCell ref="BE49:BH49"/>
    <mergeCell ref="AU53:BD53"/>
    <mergeCell ref="BE53:BH53"/>
    <mergeCell ref="BI43:BJ43"/>
    <mergeCell ref="BK43:BK48"/>
    <mergeCell ref="AB44:AE45"/>
    <mergeCell ref="AM44:AO44"/>
    <mergeCell ref="AP44:AQ44"/>
    <mergeCell ref="AT44:AT46"/>
    <mergeCell ref="AU44:BD44"/>
    <mergeCell ref="BE44:BH44"/>
    <mergeCell ref="BI44:BJ44"/>
    <mergeCell ref="AM45:AO45"/>
    <mergeCell ref="AP45:AQ45"/>
    <mergeCell ref="AU45:BD45"/>
    <mergeCell ref="BE45:BH45"/>
    <mergeCell ref="BI45:BJ45"/>
    <mergeCell ref="AB46:AE47"/>
    <mergeCell ref="AM46:AO46"/>
    <mergeCell ref="AP46:AQ46"/>
    <mergeCell ref="AU46:BD46"/>
    <mergeCell ref="BE46:BH46"/>
    <mergeCell ref="BI46:BJ46"/>
    <mergeCell ref="AM47:AO47"/>
    <mergeCell ref="AP47:AQ47"/>
    <mergeCell ref="AT47:AT48"/>
    <mergeCell ref="AU47:BD47"/>
    <mergeCell ref="BI47:BJ47"/>
    <mergeCell ref="AB48:AQ48"/>
    <mergeCell ref="AU48:BD48"/>
    <mergeCell ref="BE48:BH48"/>
    <mergeCell ref="BI48:BJ48"/>
    <mergeCell ref="BI37:BJ37"/>
    <mergeCell ref="BI41:BJ41"/>
    <mergeCell ref="AB42:AQ42"/>
    <mergeCell ref="AU42:BD42"/>
    <mergeCell ref="BE42:BH42"/>
    <mergeCell ref="BI42:BJ42"/>
    <mergeCell ref="AJ37:AL37"/>
    <mergeCell ref="BK37:BK42"/>
    <mergeCell ref="AB38:AE39"/>
    <mergeCell ref="AM38:AO38"/>
    <mergeCell ref="AP38:AQ38"/>
    <mergeCell ref="AT38:AT40"/>
    <mergeCell ref="AU38:BD38"/>
    <mergeCell ref="BE38:BH38"/>
    <mergeCell ref="BI38:BJ38"/>
    <mergeCell ref="AM39:AO39"/>
    <mergeCell ref="AP39:AQ39"/>
    <mergeCell ref="AU39:BD39"/>
    <mergeCell ref="BE39:BH39"/>
    <mergeCell ref="BI39:BJ39"/>
    <mergeCell ref="AB40:AE41"/>
    <mergeCell ref="AM40:AO40"/>
    <mergeCell ref="AP40:AQ40"/>
    <mergeCell ref="AU40:BD40"/>
    <mergeCell ref="BE40:BH40"/>
    <mergeCell ref="BI40:BJ40"/>
    <mergeCell ref="AM41:AO41"/>
    <mergeCell ref="AP41:AQ41"/>
    <mergeCell ref="AT41:AT42"/>
    <mergeCell ref="AU41:BD41"/>
    <mergeCell ref="BE41:BH41"/>
    <mergeCell ref="B37:C42"/>
    <mergeCell ref="D37:E42"/>
    <mergeCell ref="F37:G42"/>
    <mergeCell ref="H37:I42"/>
    <mergeCell ref="J37:K42"/>
    <mergeCell ref="L37:M42"/>
    <mergeCell ref="N37:O42"/>
    <mergeCell ref="P37:Q42"/>
    <mergeCell ref="R37:S42"/>
    <mergeCell ref="W37:W42"/>
    <mergeCell ref="X37:X42"/>
    <mergeCell ref="Y37:Y42"/>
    <mergeCell ref="AB37:AE37"/>
    <mergeCell ref="AM37:AO37"/>
    <mergeCell ref="AR37:AR42"/>
    <mergeCell ref="AU37:BD37"/>
    <mergeCell ref="BE37:BH37"/>
    <mergeCell ref="BK31:BK36"/>
    <mergeCell ref="AB32:AE33"/>
    <mergeCell ref="AM32:AO32"/>
    <mergeCell ref="AP32:AQ32"/>
    <mergeCell ref="AT32:AT34"/>
    <mergeCell ref="AU32:BD32"/>
    <mergeCell ref="BE32:BH32"/>
    <mergeCell ref="BI32:BJ32"/>
    <mergeCell ref="AM33:AO33"/>
    <mergeCell ref="AP33:AQ33"/>
    <mergeCell ref="AU33:BD33"/>
    <mergeCell ref="BE33:BH33"/>
    <mergeCell ref="BI33:BJ33"/>
    <mergeCell ref="AB34:AE35"/>
    <mergeCell ref="AM34:AO34"/>
    <mergeCell ref="AP34:AQ34"/>
    <mergeCell ref="AU34:BD34"/>
    <mergeCell ref="BE34:BH34"/>
    <mergeCell ref="BI34:BJ34"/>
    <mergeCell ref="AM35:AO35"/>
    <mergeCell ref="AP35:AQ35"/>
    <mergeCell ref="AT35:AT36"/>
    <mergeCell ref="AU35:BD35"/>
    <mergeCell ref="BE35:BH35"/>
    <mergeCell ref="BI36:BJ36"/>
    <mergeCell ref="AU30:BD30"/>
    <mergeCell ref="BE30:BH30"/>
    <mergeCell ref="BI30:BJ30"/>
    <mergeCell ref="B31:C36"/>
    <mergeCell ref="D31:E36"/>
    <mergeCell ref="F31:G36"/>
    <mergeCell ref="H31:I36"/>
    <mergeCell ref="J31:K36"/>
    <mergeCell ref="L31:M36"/>
    <mergeCell ref="N31:O36"/>
    <mergeCell ref="P31:Q36"/>
    <mergeCell ref="R31:S36"/>
    <mergeCell ref="W31:W36"/>
    <mergeCell ref="X31:X36"/>
    <mergeCell ref="Y31:Y36"/>
    <mergeCell ref="AB31:AE31"/>
    <mergeCell ref="AM31:AO31"/>
    <mergeCell ref="AR31:AR36"/>
    <mergeCell ref="AU31:BD31"/>
    <mergeCell ref="BE31:BH31"/>
    <mergeCell ref="BI31:BJ31"/>
    <mergeCell ref="BI35:BJ35"/>
    <mergeCell ref="Y25:Y30"/>
    <mergeCell ref="R25:S30"/>
    <mergeCell ref="W25:W30"/>
    <mergeCell ref="X25:X30"/>
    <mergeCell ref="AJ31:AL31"/>
    <mergeCell ref="AB36:AQ36"/>
    <mergeCell ref="AU36:BD36"/>
    <mergeCell ref="BE36:BH36"/>
    <mergeCell ref="BI25:BJ25"/>
    <mergeCell ref="BK25:BK30"/>
    <mergeCell ref="AB26:AE27"/>
    <mergeCell ref="AM26:AO26"/>
    <mergeCell ref="AP26:AQ26"/>
    <mergeCell ref="AT26:AT28"/>
    <mergeCell ref="AU26:BD26"/>
    <mergeCell ref="BE26:BH26"/>
    <mergeCell ref="BI26:BJ26"/>
    <mergeCell ref="AM27:AO27"/>
    <mergeCell ref="AP27:AQ27"/>
    <mergeCell ref="AU27:BD27"/>
    <mergeCell ref="BE27:BH27"/>
    <mergeCell ref="BI27:BJ27"/>
    <mergeCell ref="AB28:AE29"/>
    <mergeCell ref="AM28:AO28"/>
    <mergeCell ref="AP28:AQ28"/>
    <mergeCell ref="AU28:BD28"/>
    <mergeCell ref="BE28:BH28"/>
    <mergeCell ref="BI28:BJ28"/>
    <mergeCell ref="AM29:AO29"/>
    <mergeCell ref="AP29:AQ29"/>
    <mergeCell ref="AT29:AT30"/>
    <mergeCell ref="AU29:BD29"/>
    <mergeCell ref="AJ25:AL25"/>
    <mergeCell ref="AB25:AE25"/>
    <mergeCell ref="AM25:AO25"/>
    <mergeCell ref="AR25:AR30"/>
    <mergeCell ref="AU25:BD25"/>
    <mergeCell ref="BE29:BH29"/>
    <mergeCell ref="BE25:BH25"/>
    <mergeCell ref="BI29:BJ29"/>
    <mergeCell ref="AB30:AQ30"/>
    <mergeCell ref="A1:G1"/>
    <mergeCell ref="Q1:S1"/>
    <mergeCell ref="A3:E3"/>
    <mergeCell ref="P5:Q5"/>
    <mergeCell ref="R5:S5"/>
    <mergeCell ref="B25:C30"/>
    <mergeCell ref="D25:E30"/>
    <mergeCell ref="F25:G30"/>
    <mergeCell ref="H25:I30"/>
    <mergeCell ref="J25:K30"/>
    <mergeCell ref="L25:M30"/>
    <mergeCell ref="N25:O30"/>
    <mergeCell ref="P25:Q30"/>
    <mergeCell ref="C13:G13"/>
    <mergeCell ref="H13:J13"/>
    <mergeCell ref="L13:P13"/>
    <mergeCell ref="C15:R15"/>
    <mergeCell ref="O8:P8"/>
    <mergeCell ref="Q8:S8"/>
    <mergeCell ref="C10:F10"/>
    <mergeCell ref="G10:N10"/>
    <mergeCell ref="F3:S3"/>
    <mergeCell ref="O10:R10"/>
    <mergeCell ref="Q13:S13"/>
    <mergeCell ref="C12:S12"/>
    <mergeCell ref="C14:S14"/>
    <mergeCell ref="Y19:Y24"/>
    <mergeCell ref="AB19:AE19"/>
    <mergeCell ref="B19:C24"/>
    <mergeCell ref="D19:E24"/>
    <mergeCell ref="F19:G24"/>
    <mergeCell ref="H19:I24"/>
    <mergeCell ref="P17:Q17"/>
    <mergeCell ref="F18:G18"/>
    <mergeCell ref="H18:I18"/>
    <mergeCell ref="J18:K18"/>
    <mergeCell ref="L18:M18"/>
    <mergeCell ref="N18:O18"/>
    <mergeCell ref="P18:Q18"/>
    <mergeCell ref="B16:C18"/>
    <mergeCell ref="D16:E18"/>
    <mergeCell ref="F16:I16"/>
    <mergeCell ref="P16:Q16"/>
    <mergeCell ref="F17:G17"/>
    <mergeCell ref="H17:I17"/>
    <mergeCell ref="J16:O16"/>
    <mergeCell ref="R16:S16"/>
    <mergeCell ref="J17:O17"/>
    <mergeCell ref="R17:S17"/>
    <mergeCell ref="W17:Y17"/>
    <mergeCell ref="R18:S18"/>
    <mergeCell ref="J19:K24"/>
    <mergeCell ref="Y43:Y48"/>
    <mergeCell ref="AB43:AE43"/>
    <mergeCell ref="AM43:AO43"/>
    <mergeCell ref="AR43:AR48"/>
    <mergeCell ref="AU43:BD43"/>
    <mergeCell ref="AJ43:AL43"/>
    <mergeCell ref="BE43:BH43"/>
    <mergeCell ref="R43:S48"/>
    <mergeCell ref="W43:W48"/>
    <mergeCell ref="X43:X48"/>
    <mergeCell ref="BE47:BH47"/>
    <mergeCell ref="AJ49:AL49"/>
    <mergeCell ref="AB54:AQ54"/>
    <mergeCell ref="AU54:BD54"/>
    <mergeCell ref="BE54:BH54"/>
    <mergeCell ref="AJ55:AL55"/>
    <mergeCell ref="B61:C66"/>
    <mergeCell ref="D61:E66"/>
    <mergeCell ref="F61:G66"/>
    <mergeCell ref="H61:I66"/>
    <mergeCell ref="J61:K66"/>
    <mergeCell ref="L61:M66"/>
    <mergeCell ref="N61:O66"/>
    <mergeCell ref="P61:Q66"/>
    <mergeCell ref="R61:S66"/>
    <mergeCell ref="W61:W66"/>
    <mergeCell ref="X61:X66"/>
    <mergeCell ref="Y61:Y66"/>
    <mergeCell ref="AB61:AE61"/>
    <mergeCell ref="AJ61:AL61"/>
    <mergeCell ref="AM61:AO61"/>
    <mergeCell ref="AR61:AR66"/>
    <mergeCell ref="R79:S84"/>
    <mergeCell ref="W79:W84"/>
    <mergeCell ref="X79:X84"/>
    <mergeCell ref="Y79:Y84"/>
    <mergeCell ref="AB79:AE79"/>
    <mergeCell ref="AM79:AO79"/>
    <mergeCell ref="AR79:AR84"/>
    <mergeCell ref="AU79:BD79"/>
    <mergeCell ref="BE79:BH79"/>
    <mergeCell ref="BE83:BH83"/>
    <mergeCell ref="AJ79:AL79"/>
    <mergeCell ref="AJ85:AL85"/>
    <mergeCell ref="AB90:AQ90"/>
    <mergeCell ref="AU90:BD90"/>
    <mergeCell ref="BE90:BH90"/>
    <mergeCell ref="AJ91:AL91"/>
    <mergeCell ref="N97:O102"/>
    <mergeCell ref="P97:Q102"/>
    <mergeCell ref="R97:S102"/>
    <mergeCell ref="W97:W102"/>
    <mergeCell ref="X97:X102"/>
    <mergeCell ref="Y97:Y102"/>
    <mergeCell ref="AB97:AE97"/>
    <mergeCell ref="AM97:AO97"/>
    <mergeCell ref="AR97:AR102"/>
    <mergeCell ref="AU97:BD97"/>
    <mergeCell ref="BE97:BH97"/>
    <mergeCell ref="AJ97:AL97"/>
    <mergeCell ref="BE101:BH101"/>
    <mergeCell ref="BE82:BH82"/>
    <mergeCell ref="AT95:AT96"/>
    <mergeCell ref="AU95:BD95"/>
    <mergeCell ref="G150:N150"/>
    <mergeCell ref="O150:R150"/>
    <mergeCell ref="Y150:Z150"/>
    <mergeCell ref="AA150:AE150"/>
    <mergeCell ref="Y115:Y120"/>
    <mergeCell ref="AB115:AE115"/>
    <mergeCell ref="AM115:AO115"/>
    <mergeCell ref="AR115:AR120"/>
    <mergeCell ref="AU115:BD115"/>
    <mergeCell ref="BE119:BH119"/>
    <mergeCell ref="AP140:AR140"/>
    <mergeCell ref="D141:P141"/>
    <mergeCell ref="Q141:R141"/>
    <mergeCell ref="Y139:AH139"/>
    <mergeCell ref="AI139:AL139"/>
    <mergeCell ref="AP139:AR139"/>
    <mergeCell ref="R115:S120"/>
    <mergeCell ref="W115:W120"/>
    <mergeCell ref="X115:X120"/>
    <mergeCell ref="BE115:BH115"/>
    <mergeCell ref="D121:E126"/>
    <mergeCell ref="F121:G126"/>
    <mergeCell ref="H121:I126"/>
    <mergeCell ref="J121:K126"/>
    <mergeCell ref="L121:M126"/>
    <mergeCell ref="N121:O126"/>
    <mergeCell ref="P121:Q126"/>
    <mergeCell ref="R121:S126"/>
    <mergeCell ref="P144:S144"/>
    <mergeCell ref="P145:R145"/>
    <mergeCell ref="W121:W126"/>
    <mergeCell ref="X121:X126"/>
    <mergeCell ref="D140:P140"/>
    <mergeCell ref="Q140:R140"/>
    <mergeCell ref="L19:M24"/>
    <mergeCell ref="N19:O24"/>
    <mergeCell ref="P19:Q24"/>
    <mergeCell ref="R19:S24"/>
    <mergeCell ref="W19:W24"/>
    <mergeCell ref="X19:X24"/>
    <mergeCell ref="AB172:AE172"/>
    <mergeCell ref="AB173:AE173"/>
    <mergeCell ref="AB174:AE174"/>
    <mergeCell ref="AC163:AI163"/>
    <mergeCell ref="AM19:AO19"/>
    <mergeCell ref="AR19:AR24"/>
    <mergeCell ref="AU19:BD19"/>
    <mergeCell ref="AJ163:AK167"/>
    <mergeCell ref="AC164:AI164"/>
    <mergeCell ref="AC165:AI165"/>
    <mergeCell ref="AC166:AI166"/>
    <mergeCell ref="AC167:AI167"/>
    <mergeCell ref="AD147:AN147"/>
    <mergeCell ref="AO147:AQ147"/>
    <mergeCell ref="G148:N148"/>
    <mergeCell ref="O148:R148"/>
    <mergeCell ref="AD148:AN148"/>
    <mergeCell ref="AO148:AQ148"/>
    <mergeCell ref="G147:N147"/>
    <mergeCell ref="O147:R147"/>
    <mergeCell ref="U147:U149"/>
    <mergeCell ref="Y147:AC148"/>
    <mergeCell ref="G149:N149"/>
    <mergeCell ref="O149:R149"/>
    <mergeCell ref="BE19:BH19"/>
    <mergeCell ref="BI19:BJ19"/>
    <mergeCell ref="BK19:BK24"/>
    <mergeCell ref="BI20:BJ20"/>
    <mergeCell ref="BI21:BJ21"/>
    <mergeCell ref="BE23:BH23"/>
    <mergeCell ref="BI23:BJ23"/>
    <mergeCell ref="AB20:AE21"/>
    <mergeCell ref="AM20:AO20"/>
    <mergeCell ref="AP20:AQ20"/>
    <mergeCell ref="AT20:AT22"/>
    <mergeCell ref="AU20:BD20"/>
    <mergeCell ref="BE20:BH20"/>
    <mergeCell ref="AM21:AO21"/>
    <mergeCell ref="AP21:AQ21"/>
    <mergeCell ref="AU21:BD21"/>
    <mergeCell ref="BE21:BH21"/>
    <mergeCell ref="AB24:AQ24"/>
    <mergeCell ref="AU24:BD24"/>
    <mergeCell ref="BE24:BH24"/>
    <mergeCell ref="BI24:BJ24"/>
    <mergeCell ref="AB22:AE23"/>
    <mergeCell ref="AM22:AO22"/>
    <mergeCell ref="AP22:AQ22"/>
    <mergeCell ref="AU22:BD22"/>
    <mergeCell ref="BE22:BH22"/>
    <mergeCell ref="BI22:BJ22"/>
    <mergeCell ref="AM23:AO23"/>
    <mergeCell ref="AP23:AQ23"/>
    <mergeCell ref="AT23:AT24"/>
    <mergeCell ref="AU23:BD23"/>
    <mergeCell ref="AJ19:AL19"/>
  </mergeCells>
  <phoneticPr fontId="3"/>
  <conditionalFormatting sqref="D19">
    <cfRule type="containsBlanks" dxfId="85" priority="16">
      <formula>LEN(TRIM(D19))=0</formula>
    </cfRule>
  </conditionalFormatting>
  <conditionalFormatting sqref="D25 D31 D37 D43 D49 D55 D61 D67 D73 D79 D85 D91 D97 D103 D109 D115 D121 D127 D133">
    <cfRule type="containsBlanks" dxfId="84" priority="8">
      <formula>LEN(TRIM(D25))=0</formula>
    </cfRule>
  </conditionalFormatting>
  <conditionalFormatting sqref="F3">
    <cfRule type="expression" dxfId="83" priority="36">
      <formula>$F$3=""</formula>
    </cfRule>
  </conditionalFormatting>
  <conditionalFormatting sqref="F19">
    <cfRule type="containsBlanks" dxfId="82" priority="15">
      <formula>LEN(TRIM(F19))=0</formula>
    </cfRule>
  </conditionalFormatting>
  <conditionalFormatting sqref="F25 F31 F37 F43 F49 F55 F61 F67 F73 F79 F85 F91 F97 F103 F109 F115 F121 F127 F133">
    <cfRule type="containsBlanks" dxfId="81" priority="7">
      <formula>LEN(TRIM(F25))=0</formula>
    </cfRule>
  </conditionalFormatting>
  <conditionalFormatting sqref="H13">
    <cfRule type="containsBlanks" dxfId="80" priority="31">
      <formula>LEN(TRIM(H13))=0</formula>
    </cfRule>
  </conditionalFormatting>
  <conditionalFormatting sqref="H19">
    <cfRule type="containsBlanks" dxfId="79" priority="14">
      <formula>LEN(TRIM(H19))=0</formula>
    </cfRule>
  </conditionalFormatting>
  <conditionalFormatting sqref="H25 H31 H37 H43 H49 H55 H61 H67 H73 H79 H85 H91 H97 H103 H109 H115 H121 H127 H133">
    <cfRule type="containsBlanks" dxfId="78" priority="6">
      <formula>LEN(TRIM(H25))=0</formula>
    </cfRule>
  </conditionalFormatting>
  <conditionalFormatting sqref="J19">
    <cfRule type="containsBlanks" dxfId="77" priority="13">
      <formula>LEN(TRIM(J19))=0</formula>
    </cfRule>
  </conditionalFormatting>
  <conditionalFormatting sqref="J25 J31 J37 J43 J49 J55 J61 J67 J73 J79 J85 J91 J97 J103 J109 J115 J121 J127 J133">
    <cfRule type="containsBlanks" dxfId="76" priority="5">
      <formula>LEN(TRIM(J25))=0</formula>
    </cfRule>
  </conditionalFormatting>
  <conditionalFormatting sqref="L19">
    <cfRule type="containsBlanks" dxfId="75" priority="9">
      <formula>LEN(TRIM(L19))=0</formula>
    </cfRule>
  </conditionalFormatting>
  <conditionalFormatting sqref="L25 L31 L37 L43 L49 L55 L61 L67 L73 L79 L85 L91 L97 L103 L109 L115 L121 L127 L133">
    <cfRule type="containsBlanks" dxfId="74" priority="1">
      <formula>LEN(TRIM(L25))=0</formula>
    </cfRule>
  </conditionalFormatting>
  <conditionalFormatting sqref="N19">
    <cfRule type="containsBlanks" dxfId="73" priority="12">
      <formula>LEN(TRIM(N19))=0</formula>
    </cfRule>
  </conditionalFormatting>
  <conditionalFormatting sqref="N25 N31 N37 N43 N49 N55 N61 N67 N73 N79 N85 N91 N97 N103 N109 N115 N121 N127 N133">
    <cfRule type="containsBlanks" dxfId="72" priority="4">
      <formula>LEN(TRIM(N25))=0</formula>
    </cfRule>
  </conditionalFormatting>
  <conditionalFormatting sqref="O10">
    <cfRule type="cellIs" dxfId="71" priority="30" operator="equal">
      <formula>""</formula>
    </cfRule>
  </conditionalFormatting>
  <conditionalFormatting sqref="P19">
    <cfRule type="containsBlanks" dxfId="70" priority="11">
      <formula>LEN(TRIM(P19))=0</formula>
    </cfRule>
  </conditionalFormatting>
  <conditionalFormatting sqref="P25 P31 P37 P43 P49 P55 P61 P67 P73 P79 P85 P91 P97 P103 P109 P115 P121 P127 P133">
    <cfRule type="containsBlanks" dxfId="69" priority="3">
      <formula>LEN(TRIM(P25))=0</formula>
    </cfRule>
  </conditionalFormatting>
  <conditionalFormatting sqref="Q8">
    <cfRule type="containsBlanks" dxfId="68" priority="35">
      <formula>LEN(TRIM(Q8))=0</formula>
    </cfRule>
  </conditionalFormatting>
  <conditionalFormatting sqref="Q140:Q141">
    <cfRule type="cellIs" dxfId="67" priority="34" operator="equal">
      <formula>""</formula>
    </cfRule>
  </conditionalFormatting>
  <conditionalFormatting sqref="Q141">
    <cfRule type="containsText" dxfId="66" priority="32" operator="containsText" text="発電出力値合計と一致させてください">
      <formula>NOT(ISERROR(SEARCH("発電出力値合計と一致させてください",Q141)))</formula>
    </cfRule>
  </conditionalFormatting>
  <conditionalFormatting sqref="R19">
    <cfRule type="containsBlanks" dxfId="65" priority="10">
      <formula>LEN(TRIM(R19))=0</formula>
    </cfRule>
  </conditionalFormatting>
  <conditionalFormatting sqref="R25 R31 R37 R43 R49 R55 R61 R67 R73 R79 R85 R91 R97 R103 R109 R115 R121 R127 R133">
    <cfRule type="containsBlanks" dxfId="64" priority="2">
      <formula>LEN(TRIM(R25))=0</formula>
    </cfRule>
  </conditionalFormatting>
  <dataValidations count="4">
    <dataValidation type="list" allowBlank="1" showInputMessage="1" showErrorMessage="1" sqref="H13" xr:uid="{AE209BBD-71E3-498D-BFE4-66FE39C5D876}">
      <formula1>$BL$3:$BL$4</formula1>
    </dataValidation>
    <dataValidation type="custom" allowBlank="1" showInputMessage="1" showErrorMessage="1" errorTitle="数値入力エラー" error="小数点以下第3位を四捨五入してください。" sqref="D19 P19 N19 L19 J19 R19 H19 F19 D25 D31 D37 D43 D49 D55 D61 D67 D73 D79 D85 D91 D97 D103 D109 D115 D121 D127 D133 P25 P31 P37 P43 P49 P55 P61 P67 P73 P79 P85 P91 P97 P103 P109 P115 P121 P127 P133 N25 N31 N37 N43 N49 N55 N61 N67 N73 N79 N85 N91 N97 N103 N109 N115 N121 N127 N133 L25 L31 L37 L43 L49 L55 L61 L67 L73 L79 L85 L91 L97 L103 L109 L115 L121 L127 L133 J25 J31 J37 J43 J49 J55 J61 J67 J73 J79 J85 J91 J97 J103 J109 J115 J121 J127 J133 R25 R31 R37 R43 R49 R55 R61 R67 R73 R79 R85 R91 R97 R103 R109 R115 R121 R127 R133 H25 H31 H37 H43 H49 H55 H61 H67 H73 H79 H85 H91 H97 H103 H109 H115 H121 H127 H133 F25 F31 F37 F43 F49 F55 F61 F67 F73 F79 F85 F91 F97 F103 F109 F115 F121 F127 F133" xr:uid="{1FBF6D75-2AF7-4FAC-87DB-814A86064393}">
      <formula1>D19=ROUND(D19,2)</formula1>
    </dataValidation>
    <dataValidation type="list" allowBlank="1" showInputMessage="1" showErrorMessage="1" sqref="Q8" xr:uid="{C84EFA41-BC03-48CB-BE8A-8E790683F5FB}">
      <formula1>$BM$3:$BM$5</formula1>
    </dataValidation>
    <dataValidation type="list" allowBlank="1" showInputMessage="1" showErrorMessage="1" sqref="P144:S144" xr:uid="{E656A4F1-FC06-4AE9-B880-2C27FBE83F88}">
      <formula1>IF($R$5="集合",$BN$3:$BN$4,BN5)</formula1>
    </dataValidation>
  </dataValidations>
  <printOptions horizontalCentered="1" verticalCentered="1"/>
  <pageMargins left="0.39370078740157483" right="0.39370078740157483" top="0.31496062992125984" bottom="0.23622047244094491" header="0.31496062992125984" footer="0.23622047244094491"/>
  <pageSetup paperSize="9" scale="6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F19BA-F07D-4A0D-B5AD-A1281570CE8B}">
  <sheetPr>
    <tabColor rgb="FFFFFFCC"/>
    <pageSetUpPr fitToPage="1"/>
  </sheetPr>
  <dimension ref="A1:BO235"/>
  <sheetViews>
    <sheetView view="pageBreakPreview" zoomScale="85" zoomScaleNormal="70" zoomScaleSheetLayoutView="85" workbookViewId="0">
      <selection sqref="A1:G1"/>
    </sheetView>
  </sheetViews>
  <sheetFormatPr defaultColWidth="4" defaultRowHeight="18" x14ac:dyDescent="0.45"/>
  <cols>
    <col min="1" max="1" width="1.69921875" style="6" customWidth="1"/>
    <col min="2" max="2" width="4.19921875" style="6" customWidth="1"/>
    <col min="3" max="3" width="4.09765625" style="6" customWidth="1"/>
    <col min="4" max="19" width="6" style="6" customWidth="1"/>
    <col min="20" max="20" width="1" style="6" customWidth="1"/>
    <col min="21" max="21" width="1.59765625" style="3" customWidth="1"/>
    <col min="22" max="22" width="4.19921875" style="3" customWidth="1"/>
    <col min="23" max="25" width="10.59765625" style="3" customWidth="1"/>
    <col min="26" max="27" width="4" style="3"/>
    <col min="28" max="37" width="4" style="3" customWidth="1"/>
    <col min="38" max="38" width="11.19921875" style="3" customWidth="1"/>
    <col min="39" max="39" width="6.5" style="3" customWidth="1"/>
    <col min="40" max="40" width="4.69921875" style="3" customWidth="1"/>
    <col min="41" max="41" width="13.3984375" style="6" customWidth="1"/>
    <col min="42" max="42" width="9.69921875" style="6" customWidth="1"/>
    <col min="43" max="43" width="4.5" style="6" customWidth="1"/>
    <col min="44" max="44" width="9.8984375" style="6" customWidth="1"/>
    <col min="45" max="45" width="6.5" style="6" customWidth="1"/>
    <col min="46" max="46" width="10" style="6" customWidth="1"/>
    <col min="47" max="48" width="4" style="6"/>
    <col min="49" max="49" width="4" style="6" customWidth="1"/>
    <col min="50" max="53" width="1.19921875" style="6" customWidth="1"/>
    <col min="54" max="54" width="4" style="6"/>
    <col min="55" max="55" width="3.5" style="6" customWidth="1"/>
    <col min="56" max="56" width="4" style="6" hidden="1" customWidth="1"/>
    <col min="57" max="57" width="7.59765625" style="6" customWidth="1"/>
    <col min="58" max="58" width="2.5" style="6" customWidth="1"/>
    <col min="59" max="59" width="4.3984375" style="6" customWidth="1"/>
    <col min="60" max="60" width="2.5" style="6" customWidth="1"/>
    <col min="61" max="61" width="2.09765625" style="6" customWidth="1"/>
    <col min="62" max="62" width="12.69921875" style="6" customWidth="1"/>
    <col min="63" max="63" width="12" style="6" customWidth="1"/>
    <col min="64" max="64" width="9.59765625" style="6" customWidth="1"/>
    <col min="65" max="65" width="11.5" style="6" customWidth="1"/>
    <col min="66" max="66" width="14.69921875" style="6" customWidth="1"/>
    <col min="67" max="67" width="25.5" style="6" bestFit="1" customWidth="1"/>
    <col min="68" max="16384" width="4" style="6"/>
  </cols>
  <sheetData>
    <row r="1" spans="1:67" ht="18" customHeight="1" thickBot="1" x14ac:dyDescent="0.5">
      <c r="A1" s="603" t="s">
        <v>387</v>
      </c>
      <c r="B1" s="603"/>
      <c r="C1" s="603"/>
      <c r="D1" s="603"/>
      <c r="E1" s="603"/>
      <c r="F1" s="603"/>
      <c r="G1" s="603"/>
      <c r="H1" s="26"/>
      <c r="I1" s="8"/>
      <c r="J1" s="8" t="s">
        <v>370</v>
      </c>
      <c r="K1" s="26"/>
      <c r="L1" s="8"/>
      <c r="M1" s="8"/>
      <c r="N1" s="8"/>
      <c r="O1" s="8"/>
      <c r="P1" s="26"/>
      <c r="Q1" s="666" t="s">
        <v>385</v>
      </c>
      <c r="R1" s="667"/>
      <c r="S1" s="668"/>
      <c r="T1" s="26"/>
      <c r="U1" s="26"/>
      <c r="V1" s="26"/>
      <c r="W1" s="26"/>
      <c r="X1" s="26"/>
      <c r="Y1" s="26"/>
      <c r="Z1" s="26"/>
      <c r="AA1" s="26"/>
      <c r="AB1" s="26"/>
      <c r="AC1" s="26"/>
      <c r="AD1" s="26"/>
      <c r="AE1" s="26"/>
      <c r="AF1" s="26"/>
      <c r="AG1" s="26"/>
      <c r="AH1" s="26"/>
      <c r="AI1" s="26"/>
      <c r="BL1" s="40" t="s">
        <v>260</v>
      </c>
      <c r="BM1" s="39" t="s">
        <v>239</v>
      </c>
      <c r="BN1" s="41" t="s">
        <v>261</v>
      </c>
      <c r="BO1" s="39" t="s">
        <v>262</v>
      </c>
    </row>
    <row r="2" spans="1:67" ht="4.5" customHeight="1" x14ac:dyDescent="0.45">
      <c r="A2" s="42"/>
      <c r="B2" s="42"/>
      <c r="C2" s="42"/>
      <c r="D2" s="42"/>
      <c r="E2" s="42"/>
      <c r="F2" s="43"/>
      <c r="G2" s="43"/>
      <c r="H2" s="43"/>
      <c r="I2" s="43"/>
      <c r="J2" s="44"/>
      <c r="K2" s="44"/>
      <c r="L2" s="44"/>
      <c r="M2" s="44"/>
      <c r="N2" s="44"/>
      <c r="O2" s="44"/>
      <c r="P2" s="44"/>
      <c r="Q2" s="44"/>
      <c r="R2" s="44"/>
      <c r="S2" s="26"/>
      <c r="T2" s="26"/>
      <c r="U2" s="26"/>
      <c r="V2" s="26"/>
      <c r="W2" s="26"/>
      <c r="X2" s="26"/>
      <c r="Y2" s="26"/>
      <c r="Z2" s="26"/>
      <c r="AA2" s="26"/>
      <c r="AB2" s="26"/>
      <c r="AC2" s="26"/>
      <c r="AD2" s="26"/>
      <c r="AE2" s="26"/>
      <c r="AF2" s="26"/>
      <c r="AG2" s="26"/>
      <c r="AH2" s="26"/>
      <c r="AI2" s="26"/>
      <c r="BL2" s="155"/>
      <c r="BM2" s="45"/>
      <c r="BO2" s="45"/>
    </row>
    <row r="3" spans="1:67" ht="21.75" customHeight="1" x14ac:dyDescent="0.45">
      <c r="A3" s="590" t="s">
        <v>64</v>
      </c>
      <c r="B3" s="591"/>
      <c r="C3" s="591"/>
      <c r="D3" s="591"/>
      <c r="E3" s="592"/>
      <c r="F3" s="600" t="str">
        <f t="array" ref="F3">IF(第一面!L16:AX17&lt;&gt;"",第一面!L16:AX17,IF(第一面!L24:AX25&lt;&gt;"",第一面!L24:AX25&amp;"　"&amp;第一面!BJ24:CN24&amp;"　"&amp;第一面!BJ25:CN25,""))</f>
        <v/>
      </c>
      <c r="G3" s="601"/>
      <c r="H3" s="601"/>
      <c r="I3" s="601"/>
      <c r="J3" s="601"/>
      <c r="K3" s="601"/>
      <c r="L3" s="601"/>
      <c r="M3" s="601"/>
      <c r="N3" s="601"/>
      <c r="O3" s="601"/>
      <c r="P3" s="601"/>
      <c r="Q3" s="601"/>
      <c r="R3" s="601"/>
      <c r="S3" s="602"/>
      <c r="T3" s="26"/>
      <c r="BL3" s="155" t="s">
        <v>248</v>
      </c>
      <c r="BM3" s="45" t="s">
        <v>240</v>
      </c>
      <c r="BN3" s="6" t="s">
        <v>248</v>
      </c>
      <c r="BO3" s="45" t="s">
        <v>263</v>
      </c>
    </row>
    <row r="4" spans="1:67" ht="9.75" customHeight="1" x14ac:dyDescent="0.45">
      <c r="A4" s="46"/>
      <c r="B4" s="46"/>
      <c r="C4" s="46"/>
      <c r="D4" s="46"/>
      <c r="E4" s="46"/>
      <c r="F4" s="46"/>
      <c r="G4" s="46"/>
      <c r="H4" s="46"/>
      <c r="I4" s="46"/>
      <c r="J4" s="46"/>
      <c r="K4" s="46"/>
      <c r="L4" s="46"/>
      <c r="M4" s="46"/>
      <c r="N4" s="46"/>
      <c r="O4" s="46"/>
      <c r="P4" s="46"/>
      <c r="Q4" s="46"/>
      <c r="R4" s="46"/>
      <c r="S4" s="46"/>
      <c r="BL4" s="153" t="s">
        <v>256</v>
      </c>
      <c r="BM4" s="45" t="s">
        <v>241</v>
      </c>
      <c r="BN4" s="6" t="s">
        <v>256</v>
      </c>
      <c r="BO4" s="45" t="s">
        <v>264</v>
      </c>
    </row>
    <row r="5" spans="1:67" ht="23.25" customHeight="1" x14ac:dyDescent="0.45">
      <c r="A5" s="47"/>
      <c r="H5" s="3"/>
      <c r="I5" s="3"/>
      <c r="J5" s="3"/>
      <c r="K5" s="3"/>
      <c r="L5" s="3"/>
      <c r="O5" s="3"/>
      <c r="P5" s="593" t="s">
        <v>70</v>
      </c>
      <c r="Q5" s="594"/>
      <c r="R5" s="595" t="s">
        <v>339</v>
      </c>
      <c r="S5" s="595"/>
      <c r="BM5" s="48" t="s">
        <v>242</v>
      </c>
      <c r="BN5" s="48"/>
      <c r="BO5" s="48"/>
    </row>
    <row r="6" spans="1:67" ht="12.75" customHeight="1" x14ac:dyDescent="0.45"/>
    <row r="7" spans="1:67" ht="4.5" customHeight="1" thickBot="1" x14ac:dyDescent="0.5">
      <c r="L7" s="54"/>
      <c r="M7" s="55"/>
      <c r="N7" s="56"/>
      <c r="O7" s="54"/>
      <c r="P7" s="54"/>
      <c r="Q7" s="54"/>
      <c r="R7" s="55"/>
      <c r="S7" s="55"/>
    </row>
    <row r="8" spans="1:67" ht="21.75" customHeight="1" thickBot="1" x14ac:dyDescent="0.5">
      <c r="A8" s="49" t="s">
        <v>79</v>
      </c>
      <c r="O8" s="539" t="s">
        <v>239</v>
      </c>
      <c r="P8" s="540"/>
      <c r="Q8" s="541"/>
      <c r="R8" s="542"/>
      <c r="S8" s="543"/>
      <c r="T8" s="3"/>
      <c r="AN8" s="6"/>
    </row>
    <row r="9" spans="1:67" ht="6" customHeight="1" thickBot="1" x14ac:dyDescent="0.5">
      <c r="L9" s="54"/>
      <c r="M9" s="54"/>
      <c r="N9" s="186"/>
      <c r="O9" s="186"/>
      <c r="P9" s="187"/>
      <c r="Q9" s="187"/>
      <c r="R9" s="188"/>
      <c r="S9" s="56"/>
    </row>
    <row r="10" spans="1:67" ht="41.25" customHeight="1" thickBot="1" x14ac:dyDescent="0.5">
      <c r="B10" s="142"/>
      <c r="C10" s="637" t="s">
        <v>103</v>
      </c>
      <c r="D10" s="638"/>
      <c r="E10" s="638"/>
      <c r="F10" s="638"/>
      <c r="G10" s="669" t="s">
        <v>326</v>
      </c>
      <c r="H10" s="669"/>
      <c r="I10" s="669"/>
      <c r="J10" s="669"/>
      <c r="K10" s="669"/>
      <c r="L10" s="669"/>
      <c r="M10" s="669"/>
      <c r="N10" s="670"/>
      <c r="O10" s="671"/>
      <c r="P10" s="672"/>
      <c r="Q10" s="672"/>
      <c r="R10" s="672"/>
      <c r="S10" s="131" t="s">
        <v>74</v>
      </c>
      <c r="T10" s="3"/>
      <c r="U10" s="133" t="s">
        <v>313</v>
      </c>
      <c r="AH10" s="108"/>
      <c r="AI10" s="108"/>
      <c r="AJ10" s="108"/>
      <c r="AK10" s="108"/>
      <c r="AL10" s="108"/>
      <c r="AM10" s="6"/>
      <c r="AN10" s="6"/>
    </row>
    <row r="11" spans="1:67" ht="3" customHeight="1" x14ac:dyDescent="0.45">
      <c r="B11" s="3"/>
      <c r="C11" s="134"/>
      <c r="D11" s="134"/>
      <c r="E11" s="134"/>
      <c r="F11" s="134"/>
      <c r="G11" s="134"/>
      <c r="H11" s="134"/>
      <c r="I11" s="134"/>
      <c r="J11" s="134"/>
      <c r="K11" s="134"/>
      <c r="L11" s="134"/>
      <c r="M11" s="134"/>
      <c r="N11" s="134"/>
      <c r="O11" s="134"/>
      <c r="P11" s="134"/>
      <c r="Q11" s="134"/>
      <c r="S11" s="3"/>
      <c r="T11" s="3"/>
      <c r="W11" s="58"/>
      <c r="X11" s="58"/>
      <c r="Y11" s="58"/>
      <c r="Z11" s="58"/>
      <c r="AA11" s="58"/>
      <c r="AB11" s="58"/>
      <c r="AC11" s="58"/>
      <c r="AD11" s="58"/>
      <c r="AE11" s="58"/>
      <c r="AF11" s="58"/>
      <c r="AG11" s="58"/>
      <c r="AH11" s="58"/>
      <c r="AI11" s="58"/>
      <c r="AJ11" s="58"/>
      <c r="AK11" s="58"/>
      <c r="AL11" s="58"/>
      <c r="AM11" s="58"/>
      <c r="AN11" s="58"/>
      <c r="AO11" s="58"/>
    </row>
    <row r="12" spans="1:67" ht="53.25" customHeight="1" thickBot="1" x14ac:dyDescent="0.5">
      <c r="B12" s="143"/>
      <c r="C12" s="676" t="s">
        <v>297</v>
      </c>
      <c r="D12" s="676"/>
      <c r="E12" s="676"/>
      <c r="F12" s="676"/>
      <c r="G12" s="676"/>
      <c r="H12" s="676"/>
      <c r="I12" s="676"/>
      <c r="J12" s="676"/>
      <c r="K12" s="676"/>
      <c r="L12" s="676"/>
      <c r="M12" s="676"/>
      <c r="N12" s="676"/>
      <c r="O12" s="676"/>
      <c r="P12" s="676"/>
      <c r="Q12" s="676"/>
      <c r="R12" s="676"/>
      <c r="S12" s="676"/>
      <c r="T12" s="3"/>
      <c r="AJ12" s="108"/>
      <c r="AK12" s="108"/>
      <c r="AL12" s="108"/>
      <c r="AM12" s="108"/>
      <c r="AN12" s="108"/>
    </row>
    <row r="13" spans="1:67" ht="31.5" customHeight="1" thickBot="1" x14ac:dyDescent="0.5">
      <c r="B13" s="3"/>
      <c r="C13" s="528" t="s">
        <v>255</v>
      </c>
      <c r="D13" s="529"/>
      <c r="E13" s="529"/>
      <c r="F13" s="529"/>
      <c r="G13" s="530"/>
      <c r="H13" s="523"/>
      <c r="I13" s="524"/>
      <c r="J13" s="525"/>
      <c r="K13" s="58"/>
      <c r="L13" s="528" t="s">
        <v>306</v>
      </c>
      <c r="M13" s="529"/>
      <c r="N13" s="529"/>
      <c r="O13" s="529"/>
      <c r="P13" s="530"/>
      <c r="Q13" s="673" t="s">
        <v>340</v>
      </c>
      <c r="R13" s="674"/>
      <c r="S13" s="675"/>
      <c r="T13" s="3"/>
      <c r="AJ13" s="108"/>
      <c r="AK13" s="108"/>
      <c r="AL13" s="108"/>
      <c r="AM13" s="108"/>
      <c r="AN13" s="108"/>
    </row>
    <row r="14" spans="1:67" ht="36" customHeight="1" x14ac:dyDescent="0.4">
      <c r="B14" s="144"/>
      <c r="C14" s="634" t="s">
        <v>336</v>
      </c>
      <c r="D14" s="634"/>
      <c r="E14" s="634"/>
      <c r="F14" s="634"/>
      <c r="G14" s="634"/>
      <c r="H14" s="634"/>
      <c r="I14" s="634"/>
      <c r="J14" s="634"/>
      <c r="K14" s="634"/>
      <c r="L14" s="634"/>
      <c r="M14" s="634"/>
      <c r="N14" s="634"/>
      <c r="O14" s="634"/>
      <c r="P14" s="634"/>
      <c r="Q14" s="634"/>
      <c r="R14" s="634"/>
      <c r="S14" s="634"/>
      <c r="T14" s="3"/>
      <c r="AJ14" s="108"/>
      <c r="AK14" s="108"/>
      <c r="AL14" s="108"/>
      <c r="AM14" s="108"/>
      <c r="AN14" s="108"/>
    </row>
    <row r="15" spans="1:67" ht="22.5" customHeight="1" thickBot="1" x14ac:dyDescent="0.5">
      <c r="B15" s="152"/>
      <c r="C15" s="526" t="s">
        <v>360</v>
      </c>
      <c r="D15" s="526"/>
      <c r="E15" s="526"/>
      <c r="F15" s="526"/>
      <c r="G15" s="526"/>
      <c r="H15" s="526"/>
      <c r="I15" s="526"/>
      <c r="J15" s="526"/>
      <c r="K15" s="526"/>
      <c r="L15" s="526"/>
      <c r="M15" s="526"/>
      <c r="N15" s="526"/>
      <c r="O15" s="526"/>
      <c r="P15" s="526"/>
      <c r="Q15" s="526"/>
      <c r="R15" s="526"/>
      <c r="S15" s="152"/>
      <c r="T15" s="3"/>
      <c r="AJ15" s="108"/>
      <c r="AK15" s="108"/>
      <c r="AL15" s="108"/>
      <c r="AM15" s="108"/>
      <c r="AN15" s="108"/>
    </row>
    <row r="16" spans="1:67" ht="24" customHeight="1" thickBot="1" x14ac:dyDescent="0.5">
      <c r="B16" s="564" t="s">
        <v>281</v>
      </c>
      <c r="C16" s="565"/>
      <c r="D16" s="564" t="s">
        <v>375</v>
      </c>
      <c r="E16" s="565"/>
      <c r="F16" s="570" t="s">
        <v>341</v>
      </c>
      <c r="G16" s="571"/>
      <c r="H16" s="571"/>
      <c r="I16" s="572"/>
      <c r="J16" s="570" t="s">
        <v>342</v>
      </c>
      <c r="K16" s="571"/>
      <c r="L16" s="571"/>
      <c r="M16" s="571"/>
      <c r="N16" s="571"/>
      <c r="O16" s="572"/>
      <c r="P16" s="570" t="s">
        <v>343</v>
      </c>
      <c r="Q16" s="572"/>
      <c r="R16" s="570" t="s">
        <v>344</v>
      </c>
      <c r="S16" s="572"/>
      <c r="T16" s="152"/>
      <c r="U16" s="152"/>
      <c r="AM16" s="108"/>
      <c r="AN16" s="108"/>
      <c r="AO16" s="108"/>
      <c r="AP16" s="108"/>
      <c r="AQ16" s="108"/>
    </row>
    <row r="17" spans="2:67" ht="33" customHeight="1" x14ac:dyDescent="0.45">
      <c r="B17" s="566"/>
      <c r="C17" s="567"/>
      <c r="D17" s="566"/>
      <c r="E17" s="567"/>
      <c r="F17" s="573" t="s">
        <v>345</v>
      </c>
      <c r="G17" s="574"/>
      <c r="H17" s="575" t="s">
        <v>351</v>
      </c>
      <c r="I17" s="576"/>
      <c r="J17" s="627" t="s">
        <v>346</v>
      </c>
      <c r="K17" s="628"/>
      <c r="L17" s="628"/>
      <c r="M17" s="628"/>
      <c r="N17" s="628"/>
      <c r="O17" s="629"/>
      <c r="P17" s="577" t="s">
        <v>347</v>
      </c>
      <c r="Q17" s="578"/>
      <c r="R17" s="577" t="s">
        <v>347</v>
      </c>
      <c r="S17" s="578"/>
      <c r="U17" s="6"/>
      <c r="W17" s="553" t="s">
        <v>315</v>
      </c>
      <c r="X17" s="554"/>
      <c r="Y17" s="555"/>
      <c r="AM17" s="108"/>
      <c r="AN17" s="108"/>
      <c r="AO17" s="108"/>
      <c r="AP17" s="108"/>
      <c r="AQ17" s="108"/>
      <c r="AR17" s="108"/>
    </row>
    <row r="18" spans="2:67" ht="90" customHeight="1" thickBot="1" x14ac:dyDescent="0.75">
      <c r="B18" s="568"/>
      <c r="C18" s="569"/>
      <c r="D18" s="568"/>
      <c r="E18" s="569"/>
      <c r="F18" s="556" t="s">
        <v>348</v>
      </c>
      <c r="G18" s="557"/>
      <c r="H18" s="556" t="s">
        <v>352</v>
      </c>
      <c r="I18" s="557"/>
      <c r="J18" s="558" t="s">
        <v>396</v>
      </c>
      <c r="K18" s="559"/>
      <c r="L18" s="560" t="s">
        <v>397</v>
      </c>
      <c r="M18" s="561"/>
      <c r="N18" s="630" t="s">
        <v>398</v>
      </c>
      <c r="O18" s="631"/>
      <c r="P18" s="562" t="s">
        <v>349</v>
      </c>
      <c r="Q18" s="563"/>
      <c r="R18" s="562" t="s">
        <v>350</v>
      </c>
      <c r="S18" s="563"/>
      <c r="T18" s="3"/>
      <c r="W18" s="140" t="s">
        <v>321</v>
      </c>
      <c r="X18" s="140" t="s">
        <v>320</v>
      </c>
      <c r="Y18" s="141" t="s">
        <v>403</v>
      </c>
      <c r="AM18" s="108"/>
      <c r="AN18" s="108"/>
      <c r="AO18" s="108"/>
      <c r="AP18" s="108"/>
      <c r="AQ18" s="108"/>
      <c r="AR18" s="151" t="s">
        <v>324</v>
      </c>
      <c r="AU18" s="135"/>
      <c r="BK18" s="151" t="s">
        <v>324</v>
      </c>
      <c r="BO18" s="136"/>
    </row>
    <row r="19" spans="2:67" ht="3.9" customHeight="1" x14ac:dyDescent="0.45">
      <c r="B19" s="642">
        <v>1</v>
      </c>
      <c r="C19" s="643"/>
      <c r="D19" s="639"/>
      <c r="E19" s="613"/>
      <c r="F19" s="607"/>
      <c r="G19" s="613"/>
      <c r="H19" s="607"/>
      <c r="I19" s="613"/>
      <c r="J19" s="607"/>
      <c r="K19" s="613"/>
      <c r="L19" s="607"/>
      <c r="M19" s="613"/>
      <c r="N19" s="607"/>
      <c r="O19" s="613"/>
      <c r="P19" s="607"/>
      <c r="Q19" s="613"/>
      <c r="R19" s="607"/>
      <c r="S19" s="608"/>
      <c r="T19" s="3"/>
      <c r="W19" s="517">
        <f>IFERROR(ROUND(D19*J19/F19,3),0)</f>
        <v>0</v>
      </c>
      <c r="X19" s="514">
        <f>IFERROR(ROUND(D19*L19/F19,3),0)</f>
        <v>0</v>
      </c>
      <c r="Y19" s="579">
        <f>IFERROR(ROUND(D19*N19/F19,3),0)</f>
        <v>0</v>
      </c>
      <c r="AB19" s="550" t="s">
        <v>252</v>
      </c>
      <c r="AC19" s="551"/>
      <c r="AD19" s="551"/>
      <c r="AE19" s="552"/>
      <c r="AF19" s="59" t="s">
        <v>82</v>
      </c>
      <c r="AG19" s="59"/>
      <c r="AH19" s="59"/>
      <c r="AI19" s="59"/>
      <c r="AJ19" s="550" t="s">
        <v>253</v>
      </c>
      <c r="AK19" s="551"/>
      <c r="AL19" s="552"/>
      <c r="AM19" s="617" t="s">
        <v>84</v>
      </c>
      <c r="AN19" s="618"/>
      <c r="AO19" s="619"/>
      <c r="AP19" s="182" t="s">
        <v>323</v>
      </c>
      <c r="AQ19" s="181">
        <f>B19</f>
        <v>1</v>
      </c>
      <c r="AR19" s="604">
        <f>MAX(AP20:AQ23)</f>
        <v>0</v>
      </c>
      <c r="AT19" s="139"/>
      <c r="AU19" s="649" t="s">
        <v>318</v>
      </c>
      <c r="AV19" s="649"/>
      <c r="AW19" s="649"/>
      <c r="AX19" s="649"/>
      <c r="AY19" s="649"/>
      <c r="AZ19" s="649"/>
      <c r="BA19" s="649"/>
      <c r="BB19" s="649"/>
      <c r="BC19" s="649"/>
      <c r="BD19" s="649"/>
      <c r="BE19" s="625" t="s">
        <v>83</v>
      </c>
      <c r="BF19" s="648"/>
      <c r="BG19" s="648"/>
      <c r="BH19" s="626"/>
      <c r="BI19" s="625" t="s">
        <v>85</v>
      </c>
      <c r="BJ19" s="626"/>
      <c r="BK19" s="604">
        <f>IFERROR(ROUNDDOWN(SUM(BI20:BJ24),-3),0)</f>
        <v>0</v>
      </c>
    </row>
    <row r="20" spans="2:67" ht="3.9" customHeight="1" x14ac:dyDescent="0.45">
      <c r="B20" s="644"/>
      <c r="C20" s="645"/>
      <c r="D20" s="640"/>
      <c r="E20" s="614"/>
      <c r="F20" s="609"/>
      <c r="G20" s="614"/>
      <c r="H20" s="609"/>
      <c r="I20" s="614"/>
      <c r="J20" s="609"/>
      <c r="K20" s="614"/>
      <c r="L20" s="609"/>
      <c r="M20" s="614"/>
      <c r="N20" s="609"/>
      <c r="O20" s="614"/>
      <c r="P20" s="609"/>
      <c r="Q20" s="614"/>
      <c r="R20" s="609"/>
      <c r="S20" s="610"/>
      <c r="T20" s="3"/>
      <c r="W20" s="518"/>
      <c r="X20" s="515"/>
      <c r="Y20" s="580"/>
      <c r="AB20" s="544" t="s">
        <v>87</v>
      </c>
      <c r="AC20" s="545"/>
      <c r="AD20" s="545"/>
      <c r="AE20" s="546"/>
      <c r="AF20" s="61" t="s">
        <v>88</v>
      </c>
      <c r="AG20" s="61"/>
      <c r="AH20" s="61"/>
      <c r="AI20" s="61"/>
      <c r="AJ20" s="62" t="s">
        <v>89</v>
      </c>
      <c r="AK20" s="63"/>
      <c r="AL20" s="64"/>
      <c r="AM20" s="503" t="s">
        <v>90</v>
      </c>
      <c r="AN20" s="503"/>
      <c r="AO20" s="503"/>
      <c r="AP20" s="503">
        <f>ROUNDDOWN(MIN(IF(AND($H$13="有り",D19&lt;=3.6),130000*D19,0),390000),-3)</f>
        <v>0</v>
      </c>
      <c r="AQ20" s="504"/>
      <c r="AR20" s="605"/>
      <c r="AS20" s="137"/>
      <c r="AT20" s="505" t="s">
        <v>316</v>
      </c>
      <c r="AU20" s="616" t="s">
        <v>399</v>
      </c>
      <c r="AV20" s="616"/>
      <c r="AW20" s="616"/>
      <c r="AX20" s="616"/>
      <c r="AY20" s="616"/>
      <c r="AZ20" s="616"/>
      <c r="BA20" s="616"/>
      <c r="BB20" s="616"/>
      <c r="BC20" s="616"/>
      <c r="BD20" s="616"/>
      <c r="BE20" s="491" t="s">
        <v>402</v>
      </c>
      <c r="BF20" s="492"/>
      <c r="BG20" s="492"/>
      <c r="BH20" s="493"/>
      <c r="BI20" s="511">
        <f>ROUND(W19,2)*80000</f>
        <v>0</v>
      </c>
      <c r="BJ20" s="511"/>
      <c r="BK20" s="605"/>
      <c r="BL20" s="7" t="s">
        <v>404</v>
      </c>
    </row>
    <row r="21" spans="2:67" ht="3.9" customHeight="1" x14ac:dyDescent="0.45">
      <c r="B21" s="644"/>
      <c r="C21" s="645"/>
      <c r="D21" s="640"/>
      <c r="E21" s="614"/>
      <c r="F21" s="609"/>
      <c r="G21" s="614"/>
      <c r="H21" s="609"/>
      <c r="I21" s="614"/>
      <c r="J21" s="609"/>
      <c r="K21" s="614"/>
      <c r="L21" s="609"/>
      <c r="M21" s="614"/>
      <c r="N21" s="609"/>
      <c r="O21" s="614"/>
      <c r="P21" s="609"/>
      <c r="Q21" s="614"/>
      <c r="R21" s="609"/>
      <c r="S21" s="610"/>
      <c r="T21" s="3"/>
      <c r="W21" s="518"/>
      <c r="X21" s="515"/>
      <c r="Y21" s="580"/>
      <c r="AB21" s="547"/>
      <c r="AC21" s="548"/>
      <c r="AD21" s="548"/>
      <c r="AE21" s="549"/>
      <c r="AF21" s="61" t="s">
        <v>91</v>
      </c>
      <c r="AG21" s="61"/>
      <c r="AH21" s="61"/>
      <c r="AI21" s="61"/>
      <c r="AJ21" s="62" t="s">
        <v>92</v>
      </c>
      <c r="AK21" s="63"/>
      <c r="AL21" s="64"/>
      <c r="AM21" s="503" t="s">
        <v>93</v>
      </c>
      <c r="AN21" s="503"/>
      <c r="AO21" s="503"/>
      <c r="AP21" s="503">
        <f>ROUNDDOWN(MIN(IF(AND(OR($H$13="無し",$H$13=""),D19&lt;=3.6),120000*D19,0),360000),-3)</f>
        <v>0</v>
      </c>
      <c r="AQ21" s="504"/>
      <c r="AR21" s="605"/>
      <c r="AS21" s="137"/>
      <c r="AT21" s="506"/>
      <c r="AU21" s="620" t="s">
        <v>400</v>
      </c>
      <c r="AV21" s="620"/>
      <c r="AW21" s="620"/>
      <c r="AX21" s="620"/>
      <c r="AY21" s="620"/>
      <c r="AZ21" s="620"/>
      <c r="BA21" s="620"/>
      <c r="BB21" s="620"/>
      <c r="BC21" s="620"/>
      <c r="BD21" s="620"/>
      <c r="BE21" s="491" t="s">
        <v>100</v>
      </c>
      <c r="BF21" s="492"/>
      <c r="BG21" s="492"/>
      <c r="BH21" s="493"/>
      <c r="BI21" s="511">
        <f>ROUND(X19,2)*50000</f>
        <v>0</v>
      </c>
      <c r="BJ21" s="511"/>
      <c r="BK21" s="605"/>
      <c r="BL21" s="7" t="s">
        <v>405</v>
      </c>
    </row>
    <row r="22" spans="2:67" ht="3.9" customHeight="1" x14ac:dyDescent="0.45">
      <c r="B22" s="644"/>
      <c r="C22" s="645"/>
      <c r="D22" s="640"/>
      <c r="E22" s="614"/>
      <c r="F22" s="609"/>
      <c r="G22" s="614"/>
      <c r="H22" s="609"/>
      <c r="I22" s="614"/>
      <c r="J22" s="609"/>
      <c r="K22" s="614"/>
      <c r="L22" s="609"/>
      <c r="M22" s="614"/>
      <c r="N22" s="609"/>
      <c r="O22" s="614"/>
      <c r="P22" s="609"/>
      <c r="Q22" s="614"/>
      <c r="R22" s="609"/>
      <c r="S22" s="610"/>
      <c r="T22" s="3"/>
      <c r="W22" s="518"/>
      <c r="X22" s="515"/>
      <c r="Y22" s="580"/>
      <c r="AB22" s="544" t="s">
        <v>94</v>
      </c>
      <c r="AC22" s="545"/>
      <c r="AD22" s="545"/>
      <c r="AE22" s="546"/>
      <c r="AF22" s="61" t="s">
        <v>88</v>
      </c>
      <c r="AG22" s="61"/>
      <c r="AH22" s="61"/>
      <c r="AI22" s="61"/>
      <c r="AJ22" s="62" t="s">
        <v>95</v>
      </c>
      <c r="AK22" s="63"/>
      <c r="AL22" s="64"/>
      <c r="AM22" s="503" t="s">
        <v>96</v>
      </c>
      <c r="AN22" s="503"/>
      <c r="AO22" s="503"/>
      <c r="AP22" s="503">
        <f>ROUNDDOWN(IF(AND($H$13="有り",D19&gt;3.6),110000*D19,0),-3)</f>
        <v>0</v>
      </c>
      <c r="AQ22" s="504"/>
      <c r="AR22" s="605"/>
      <c r="AS22" s="138"/>
      <c r="AT22" s="507"/>
      <c r="AU22" s="535" t="s">
        <v>401</v>
      </c>
      <c r="AV22" s="535"/>
      <c r="AW22" s="535"/>
      <c r="AX22" s="535"/>
      <c r="AY22" s="535"/>
      <c r="AZ22" s="535"/>
      <c r="BA22" s="535"/>
      <c r="BB22" s="535"/>
      <c r="BC22" s="535"/>
      <c r="BD22" s="535"/>
      <c r="BE22" s="491" t="s">
        <v>101</v>
      </c>
      <c r="BF22" s="492"/>
      <c r="BG22" s="492"/>
      <c r="BH22" s="493"/>
      <c r="BI22" s="511">
        <f>ROUND(Y19,2)*20000</f>
        <v>0</v>
      </c>
      <c r="BJ22" s="511"/>
      <c r="BK22" s="605"/>
      <c r="BL22" s="7" t="s">
        <v>406</v>
      </c>
      <c r="BM22" s="136"/>
    </row>
    <row r="23" spans="2:67" ht="3.9" customHeight="1" x14ac:dyDescent="0.45">
      <c r="B23" s="644"/>
      <c r="C23" s="645"/>
      <c r="D23" s="640"/>
      <c r="E23" s="614"/>
      <c r="F23" s="609"/>
      <c r="G23" s="614"/>
      <c r="H23" s="609"/>
      <c r="I23" s="614"/>
      <c r="J23" s="609"/>
      <c r="K23" s="614"/>
      <c r="L23" s="609"/>
      <c r="M23" s="614"/>
      <c r="N23" s="609"/>
      <c r="O23" s="614"/>
      <c r="P23" s="609"/>
      <c r="Q23" s="614"/>
      <c r="R23" s="609"/>
      <c r="S23" s="610"/>
      <c r="T23" s="3"/>
      <c r="W23" s="518"/>
      <c r="X23" s="515"/>
      <c r="Y23" s="580"/>
      <c r="AB23" s="547"/>
      <c r="AC23" s="548"/>
      <c r="AD23" s="548"/>
      <c r="AE23" s="549"/>
      <c r="AF23" s="61" t="s">
        <v>91</v>
      </c>
      <c r="AG23" s="61"/>
      <c r="AH23" s="61"/>
      <c r="AI23" s="61"/>
      <c r="AJ23" s="62" t="s">
        <v>98</v>
      </c>
      <c r="AK23" s="63"/>
      <c r="AL23" s="64"/>
      <c r="AM23" s="503" t="s">
        <v>99</v>
      </c>
      <c r="AN23" s="503"/>
      <c r="AO23" s="503"/>
      <c r="AP23" s="503">
        <f>ROUNDDOWN(IF(AND(OR($H$13="無し",$H$13=""),D19&gt;3.6),100000*D19,0),-3)</f>
        <v>0</v>
      </c>
      <c r="AQ23" s="504"/>
      <c r="AR23" s="605"/>
      <c r="AS23" s="138"/>
      <c r="AT23" s="533" t="s">
        <v>317</v>
      </c>
      <c r="AU23" s="509" t="s">
        <v>245</v>
      </c>
      <c r="AV23" s="510"/>
      <c r="AW23" s="510"/>
      <c r="AX23" s="510"/>
      <c r="AY23" s="510"/>
      <c r="AZ23" s="510"/>
      <c r="BA23" s="510"/>
      <c r="BB23" s="510"/>
      <c r="BC23" s="510"/>
      <c r="BD23" s="510"/>
      <c r="BE23" s="491" t="s">
        <v>101</v>
      </c>
      <c r="BF23" s="492"/>
      <c r="BG23" s="492"/>
      <c r="BH23" s="493"/>
      <c r="BI23" s="511">
        <f>P19*20000</f>
        <v>0</v>
      </c>
      <c r="BJ23" s="511"/>
      <c r="BK23" s="605"/>
      <c r="BL23" s="7" t="s">
        <v>406</v>
      </c>
    </row>
    <row r="24" spans="2:67" ht="3.9" customHeight="1" x14ac:dyDescent="0.45">
      <c r="B24" s="644"/>
      <c r="C24" s="645"/>
      <c r="D24" s="640"/>
      <c r="E24" s="614"/>
      <c r="F24" s="609"/>
      <c r="G24" s="614"/>
      <c r="H24" s="609"/>
      <c r="I24" s="614"/>
      <c r="J24" s="609"/>
      <c r="K24" s="614"/>
      <c r="L24" s="609"/>
      <c r="M24" s="614"/>
      <c r="N24" s="609"/>
      <c r="O24" s="614"/>
      <c r="P24" s="609"/>
      <c r="Q24" s="614"/>
      <c r="R24" s="609"/>
      <c r="S24" s="610"/>
      <c r="T24" s="3"/>
      <c r="W24" s="519"/>
      <c r="X24" s="516"/>
      <c r="Y24" s="581"/>
      <c r="AB24" s="532"/>
      <c r="AC24" s="532"/>
      <c r="AD24" s="532"/>
      <c r="AE24" s="532"/>
      <c r="AF24" s="532"/>
      <c r="AG24" s="532"/>
      <c r="AH24" s="532"/>
      <c r="AI24" s="532"/>
      <c r="AJ24" s="532"/>
      <c r="AK24" s="532"/>
      <c r="AL24" s="532"/>
      <c r="AM24" s="532"/>
      <c r="AN24" s="532"/>
      <c r="AO24" s="532"/>
      <c r="AP24" s="532"/>
      <c r="AQ24" s="532"/>
      <c r="AR24" s="606"/>
      <c r="AS24" s="138"/>
      <c r="AT24" s="534"/>
      <c r="AU24" s="509" t="s">
        <v>246</v>
      </c>
      <c r="AV24" s="510"/>
      <c r="AW24" s="510"/>
      <c r="AX24" s="510"/>
      <c r="AY24" s="510"/>
      <c r="AZ24" s="510"/>
      <c r="BA24" s="510"/>
      <c r="BB24" s="510"/>
      <c r="BC24" s="510"/>
      <c r="BD24" s="510"/>
      <c r="BE24" s="491" t="s">
        <v>238</v>
      </c>
      <c r="BF24" s="492"/>
      <c r="BG24" s="492"/>
      <c r="BH24" s="493"/>
      <c r="BI24" s="511">
        <f>R19*10000</f>
        <v>0</v>
      </c>
      <c r="BJ24" s="511"/>
      <c r="BK24" s="606"/>
      <c r="BL24" s="7" t="s">
        <v>407</v>
      </c>
    </row>
    <row r="25" spans="2:67" ht="3.9" customHeight="1" x14ac:dyDescent="0.45">
      <c r="B25" s="662">
        <v>2</v>
      </c>
      <c r="C25" s="663"/>
      <c r="D25" s="654"/>
      <c r="E25" s="655"/>
      <c r="F25" s="658"/>
      <c r="G25" s="655"/>
      <c r="H25" s="658"/>
      <c r="I25" s="655"/>
      <c r="J25" s="658"/>
      <c r="K25" s="655"/>
      <c r="L25" s="658"/>
      <c r="M25" s="655"/>
      <c r="N25" s="658"/>
      <c r="O25" s="655"/>
      <c r="P25" s="658"/>
      <c r="Q25" s="655"/>
      <c r="R25" s="658"/>
      <c r="S25" s="660"/>
      <c r="T25" s="3"/>
      <c r="W25" s="517">
        <f t="shared" ref="W25" si="0">IFERROR(ROUND(D25*J25/F25,3),0)</f>
        <v>0</v>
      </c>
      <c r="X25" s="514">
        <f t="shared" ref="X25" si="1">IFERROR(ROUND(D25*L25/F25,3),0)</f>
        <v>0</v>
      </c>
      <c r="Y25" s="579">
        <f t="shared" ref="Y25" si="2">IFERROR(ROUND(D25*N25/F25,3),0)</f>
        <v>0</v>
      </c>
      <c r="AB25" s="550" t="s">
        <v>252</v>
      </c>
      <c r="AC25" s="551"/>
      <c r="AD25" s="551"/>
      <c r="AE25" s="552"/>
      <c r="AF25" s="59" t="s">
        <v>82</v>
      </c>
      <c r="AG25" s="59"/>
      <c r="AH25" s="59"/>
      <c r="AI25" s="59"/>
      <c r="AJ25" s="550" t="s">
        <v>253</v>
      </c>
      <c r="AK25" s="551"/>
      <c r="AL25" s="552"/>
      <c r="AM25" s="617" t="s">
        <v>84</v>
      </c>
      <c r="AN25" s="618"/>
      <c r="AO25" s="619"/>
      <c r="AP25" s="182" t="s">
        <v>323</v>
      </c>
      <c r="AQ25" s="181">
        <f t="shared" ref="AQ25" si="3">B25</f>
        <v>2</v>
      </c>
      <c r="AR25" s="604">
        <f t="shared" ref="AR25" si="4">MAX(AP26:AQ29)</f>
        <v>0</v>
      </c>
      <c r="AT25" s="139"/>
      <c r="AU25" s="649" t="s">
        <v>318</v>
      </c>
      <c r="AV25" s="649"/>
      <c r="AW25" s="649"/>
      <c r="AX25" s="649"/>
      <c r="AY25" s="649"/>
      <c r="AZ25" s="649"/>
      <c r="BA25" s="649"/>
      <c r="BB25" s="649"/>
      <c r="BC25" s="649"/>
      <c r="BD25" s="649"/>
      <c r="BE25" s="625" t="s">
        <v>83</v>
      </c>
      <c r="BF25" s="648"/>
      <c r="BG25" s="648"/>
      <c r="BH25" s="626"/>
      <c r="BI25" s="625" t="s">
        <v>85</v>
      </c>
      <c r="BJ25" s="626"/>
      <c r="BK25" s="604">
        <f t="shared" ref="BK25" si="5">IFERROR(ROUNDDOWN(SUM(BI26:BJ30),-3),0)</f>
        <v>0</v>
      </c>
    </row>
    <row r="26" spans="2:67" ht="3.9" customHeight="1" x14ac:dyDescent="0.45">
      <c r="B26" s="644"/>
      <c r="C26" s="645"/>
      <c r="D26" s="640"/>
      <c r="E26" s="614"/>
      <c r="F26" s="609"/>
      <c r="G26" s="614"/>
      <c r="H26" s="609"/>
      <c r="I26" s="614"/>
      <c r="J26" s="609"/>
      <c r="K26" s="614"/>
      <c r="L26" s="609"/>
      <c r="M26" s="614"/>
      <c r="N26" s="609"/>
      <c r="O26" s="614"/>
      <c r="P26" s="609"/>
      <c r="Q26" s="614"/>
      <c r="R26" s="609"/>
      <c r="S26" s="610"/>
      <c r="T26" s="3"/>
      <c r="W26" s="518"/>
      <c r="X26" s="515"/>
      <c r="Y26" s="580"/>
      <c r="AB26" s="544" t="s">
        <v>87</v>
      </c>
      <c r="AC26" s="545"/>
      <c r="AD26" s="545"/>
      <c r="AE26" s="546"/>
      <c r="AF26" s="61" t="s">
        <v>88</v>
      </c>
      <c r="AG26" s="61"/>
      <c r="AH26" s="61"/>
      <c r="AI26" s="61"/>
      <c r="AJ26" s="62" t="s">
        <v>89</v>
      </c>
      <c r="AK26" s="63"/>
      <c r="AL26" s="64"/>
      <c r="AM26" s="503" t="s">
        <v>90</v>
      </c>
      <c r="AN26" s="503"/>
      <c r="AO26" s="503"/>
      <c r="AP26" s="503">
        <f t="shared" ref="AP26" si="6">ROUNDDOWN(MIN(IF(AND($H$13="有り",D25&lt;=3.6),130000*D25,0),390000),-3)</f>
        <v>0</v>
      </c>
      <c r="AQ26" s="504"/>
      <c r="AR26" s="605"/>
      <c r="AS26" s="137"/>
      <c r="AT26" s="505" t="s">
        <v>316</v>
      </c>
      <c r="AU26" s="616" t="s">
        <v>399</v>
      </c>
      <c r="AV26" s="616"/>
      <c r="AW26" s="616"/>
      <c r="AX26" s="616"/>
      <c r="AY26" s="616"/>
      <c r="AZ26" s="616"/>
      <c r="BA26" s="616"/>
      <c r="BB26" s="616"/>
      <c r="BC26" s="616"/>
      <c r="BD26" s="616"/>
      <c r="BE26" s="491" t="s">
        <v>402</v>
      </c>
      <c r="BF26" s="492"/>
      <c r="BG26" s="492"/>
      <c r="BH26" s="493"/>
      <c r="BI26" s="511">
        <f t="shared" ref="BI26" si="7">ROUND(W25,2)*80000</f>
        <v>0</v>
      </c>
      <c r="BJ26" s="511"/>
      <c r="BK26" s="605"/>
      <c r="BL26" s="7" t="s">
        <v>404</v>
      </c>
    </row>
    <row r="27" spans="2:67" ht="3.9" customHeight="1" x14ac:dyDescent="0.45">
      <c r="B27" s="644"/>
      <c r="C27" s="645"/>
      <c r="D27" s="640"/>
      <c r="E27" s="614"/>
      <c r="F27" s="609"/>
      <c r="G27" s="614"/>
      <c r="H27" s="609"/>
      <c r="I27" s="614"/>
      <c r="J27" s="609"/>
      <c r="K27" s="614"/>
      <c r="L27" s="609"/>
      <c r="M27" s="614"/>
      <c r="N27" s="609"/>
      <c r="O27" s="614"/>
      <c r="P27" s="609"/>
      <c r="Q27" s="614"/>
      <c r="R27" s="609"/>
      <c r="S27" s="610"/>
      <c r="T27" s="3"/>
      <c r="W27" s="518"/>
      <c r="X27" s="515"/>
      <c r="Y27" s="580"/>
      <c r="AB27" s="547"/>
      <c r="AC27" s="548"/>
      <c r="AD27" s="548"/>
      <c r="AE27" s="549"/>
      <c r="AF27" s="61" t="s">
        <v>91</v>
      </c>
      <c r="AG27" s="61"/>
      <c r="AH27" s="61"/>
      <c r="AI27" s="61"/>
      <c r="AJ27" s="62" t="s">
        <v>92</v>
      </c>
      <c r="AK27" s="63"/>
      <c r="AL27" s="64"/>
      <c r="AM27" s="503" t="s">
        <v>93</v>
      </c>
      <c r="AN27" s="503"/>
      <c r="AO27" s="503"/>
      <c r="AP27" s="503">
        <f t="shared" ref="AP27" si="8">ROUNDDOWN(MIN(IF(AND(OR($H$13="無し",$H$13=""),D25&lt;=3.6),120000*D25,0),360000),-3)</f>
        <v>0</v>
      </c>
      <c r="AQ27" s="504"/>
      <c r="AR27" s="605"/>
      <c r="AS27" s="137"/>
      <c r="AT27" s="506"/>
      <c r="AU27" s="620" t="s">
        <v>400</v>
      </c>
      <c r="AV27" s="620"/>
      <c r="AW27" s="620"/>
      <c r="AX27" s="620"/>
      <c r="AY27" s="620"/>
      <c r="AZ27" s="620"/>
      <c r="BA27" s="620"/>
      <c r="BB27" s="620"/>
      <c r="BC27" s="620"/>
      <c r="BD27" s="620"/>
      <c r="BE27" s="491" t="s">
        <v>100</v>
      </c>
      <c r="BF27" s="492"/>
      <c r="BG27" s="492"/>
      <c r="BH27" s="493"/>
      <c r="BI27" s="511">
        <f t="shared" ref="BI27" si="9">ROUND(X25,2)*50000</f>
        <v>0</v>
      </c>
      <c r="BJ27" s="511"/>
      <c r="BK27" s="605"/>
      <c r="BL27" s="7" t="s">
        <v>405</v>
      </c>
    </row>
    <row r="28" spans="2:67" ht="3.9" customHeight="1" x14ac:dyDescent="0.45">
      <c r="B28" s="644"/>
      <c r="C28" s="645"/>
      <c r="D28" s="640"/>
      <c r="E28" s="614"/>
      <c r="F28" s="609"/>
      <c r="G28" s="614"/>
      <c r="H28" s="609"/>
      <c r="I28" s="614"/>
      <c r="J28" s="609"/>
      <c r="K28" s="614"/>
      <c r="L28" s="609"/>
      <c r="M28" s="614"/>
      <c r="N28" s="609"/>
      <c r="O28" s="614"/>
      <c r="P28" s="609"/>
      <c r="Q28" s="614"/>
      <c r="R28" s="609"/>
      <c r="S28" s="610"/>
      <c r="T28" s="3"/>
      <c r="W28" s="518"/>
      <c r="X28" s="515"/>
      <c r="Y28" s="580"/>
      <c r="AB28" s="544" t="s">
        <v>94</v>
      </c>
      <c r="AC28" s="545"/>
      <c r="AD28" s="545"/>
      <c r="AE28" s="546"/>
      <c r="AF28" s="61" t="s">
        <v>88</v>
      </c>
      <c r="AG28" s="61"/>
      <c r="AH28" s="61"/>
      <c r="AI28" s="61"/>
      <c r="AJ28" s="62" t="s">
        <v>95</v>
      </c>
      <c r="AK28" s="63"/>
      <c r="AL28" s="64"/>
      <c r="AM28" s="503" t="s">
        <v>96</v>
      </c>
      <c r="AN28" s="503"/>
      <c r="AO28" s="503"/>
      <c r="AP28" s="503">
        <f t="shared" ref="AP28" si="10">ROUNDDOWN(IF(AND($H$13="有り",D25&gt;3.6),110000*D25,0),-3)</f>
        <v>0</v>
      </c>
      <c r="AQ28" s="504"/>
      <c r="AR28" s="605"/>
      <c r="AS28" s="138"/>
      <c r="AT28" s="507"/>
      <c r="AU28" s="535" t="s">
        <v>401</v>
      </c>
      <c r="AV28" s="535"/>
      <c r="AW28" s="535"/>
      <c r="AX28" s="535"/>
      <c r="AY28" s="535"/>
      <c r="AZ28" s="535"/>
      <c r="BA28" s="535"/>
      <c r="BB28" s="535"/>
      <c r="BC28" s="535"/>
      <c r="BD28" s="535"/>
      <c r="BE28" s="491" t="s">
        <v>101</v>
      </c>
      <c r="BF28" s="492"/>
      <c r="BG28" s="492"/>
      <c r="BH28" s="493"/>
      <c r="BI28" s="511">
        <f t="shared" ref="BI28" si="11">ROUND(Y25,2)*20000</f>
        <v>0</v>
      </c>
      <c r="BJ28" s="511"/>
      <c r="BK28" s="605"/>
      <c r="BL28" s="7" t="s">
        <v>406</v>
      </c>
      <c r="BM28" s="136"/>
    </row>
    <row r="29" spans="2:67" ht="3.9" customHeight="1" x14ac:dyDescent="0.45">
      <c r="B29" s="644"/>
      <c r="C29" s="645"/>
      <c r="D29" s="640"/>
      <c r="E29" s="614"/>
      <c r="F29" s="609"/>
      <c r="G29" s="614"/>
      <c r="H29" s="609"/>
      <c r="I29" s="614"/>
      <c r="J29" s="609"/>
      <c r="K29" s="614"/>
      <c r="L29" s="609"/>
      <c r="M29" s="614"/>
      <c r="N29" s="609"/>
      <c r="O29" s="614"/>
      <c r="P29" s="609"/>
      <c r="Q29" s="614"/>
      <c r="R29" s="609"/>
      <c r="S29" s="610"/>
      <c r="T29" s="3"/>
      <c r="W29" s="518"/>
      <c r="X29" s="515"/>
      <c r="Y29" s="580"/>
      <c r="AB29" s="547"/>
      <c r="AC29" s="548"/>
      <c r="AD29" s="548"/>
      <c r="AE29" s="549"/>
      <c r="AF29" s="61" t="s">
        <v>91</v>
      </c>
      <c r="AG29" s="61"/>
      <c r="AH29" s="61"/>
      <c r="AI29" s="61"/>
      <c r="AJ29" s="62" t="s">
        <v>98</v>
      </c>
      <c r="AK29" s="63"/>
      <c r="AL29" s="64"/>
      <c r="AM29" s="503" t="s">
        <v>99</v>
      </c>
      <c r="AN29" s="503"/>
      <c r="AO29" s="503"/>
      <c r="AP29" s="503">
        <f t="shared" ref="AP29" si="12">ROUNDDOWN(IF(AND(OR($H$13="無し",$H$13=""),D25&gt;3.6),100000*D25,0),-3)</f>
        <v>0</v>
      </c>
      <c r="AQ29" s="504"/>
      <c r="AR29" s="605"/>
      <c r="AS29" s="138"/>
      <c r="AT29" s="533" t="s">
        <v>317</v>
      </c>
      <c r="AU29" s="509" t="s">
        <v>245</v>
      </c>
      <c r="AV29" s="510"/>
      <c r="AW29" s="510"/>
      <c r="AX29" s="510"/>
      <c r="AY29" s="510"/>
      <c r="AZ29" s="510"/>
      <c r="BA29" s="510"/>
      <c r="BB29" s="510"/>
      <c r="BC29" s="510"/>
      <c r="BD29" s="510"/>
      <c r="BE29" s="491" t="s">
        <v>101</v>
      </c>
      <c r="BF29" s="492"/>
      <c r="BG29" s="492"/>
      <c r="BH29" s="493"/>
      <c r="BI29" s="511">
        <f t="shared" ref="BI29" si="13">P25*20000</f>
        <v>0</v>
      </c>
      <c r="BJ29" s="511"/>
      <c r="BK29" s="605"/>
      <c r="BL29" s="7" t="s">
        <v>406</v>
      </c>
    </row>
    <row r="30" spans="2:67" ht="3.9" customHeight="1" x14ac:dyDescent="0.45">
      <c r="B30" s="664"/>
      <c r="C30" s="665"/>
      <c r="D30" s="656"/>
      <c r="E30" s="657"/>
      <c r="F30" s="659"/>
      <c r="G30" s="657"/>
      <c r="H30" s="659"/>
      <c r="I30" s="657"/>
      <c r="J30" s="659"/>
      <c r="K30" s="657"/>
      <c r="L30" s="659"/>
      <c r="M30" s="657"/>
      <c r="N30" s="659"/>
      <c r="O30" s="657"/>
      <c r="P30" s="659"/>
      <c r="Q30" s="657"/>
      <c r="R30" s="659"/>
      <c r="S30" s="661"/>
      <c r="T30" s="3"/>
      <c r="W30" s="519"/>
      <c r="X30" s="516"/>
      <c r="Y30" s="581"/>
      <c r="AB30" s="532"/>
      <c r="AC30" s="532"/>
      <c r="AD30" s="532"/>
      <c r="AE30" s="532"/>
      <c r="AF30" s="532"/>
      <c r="AG30" s="532"/>
      <c r="AH30" s="532"/>
      <c r="AI30" s="532"/>
      <c r="AJ30" s="532"/>
      <c r="AK30" s="532"/>
      <c r="AL30" s="532"/>
      <c r="AM30" s="532"/>
      <c r="AN30" s="532"/>
      <c r="AO30" s="532"/>
      <c r="AP30" s="532"/>
      <c r="AQ30" s="532"/>
      <c r="AR30" s="606"/>
      <c r="AS30" s="138"/>
      <c r="AT30" s="534"/>
      <c r="AU30" s="509" t="s">
        <v>246</v>
      </c>
      <c r="AV30" s="510"/>
      <c r="AW30" s="510"/>
      <c r="AX30" s="510"/>
      <c r="AY30" s="510"/>
      <c r="AZ30" s="510"/>
      <c r="BA30" s="510"/>
      <c r="BB30" s="510"/>
      <c r="BC30" s="510"/>
      <c r="BD30" s="510"/>
      <c r="BE30" s="491" t="s">
        <v>238</v>
      </c>
      <c r="BF30" s="492"/>
      <c r="BG30" s="492"/>
      <c r="BH30" s="493"/>
      <c r="BI30" s="511">
        <f t="shared" ref="BI30" si="14">R25*10000</f>
        <v>0</v>
      </c>
      <c r="BJ30" s="511"/>
      <c r="BK30" s="606"/>
      <c r="BL30" s="7" t="s">
        <v>407</v>
      </c>
    </row>
    <row r="31" spans="2:67" ht="3.9" customHeight="1" x14ac:dyDescent="0.45">
      <c r="B31" s="662">
        <v>3</v>
      </c>
      <c r="C31" s="663"/>
      <c r="D31" s="654"/>
      <c r="E31" s="655"/>
      <c r="F31" s="658"/>
      <c r="G31" s="655"/>
      <c r="H31" s="658"/>
      <c r="I31" s="655"/>
      <c r="J31" s="658"/>
      <c r="K31" s="655"/>
      <c r="L31" s="658"/>
      <c r="M31" s="655"/>
      <c r="N31" s="658"/>
      <c r="O31" s="655"/>
      <c r="P31" s="658"/>
      <c r="Q31" s="655"/>
      <c r="R31" s="658"/>
      <c r="S31" s="660"/>
      <c r="T31" s="3"/>
      <c r="W31" s="517">
        <f t="shared" ref="W31" si="15">IFERROR(ROUND(D31*J31/F31,3),0)</f>
        <v>0</v>
      </c>
      <c r="X31" s="514">
        <f t="shared" ref="X31" si="16">IFERROR(ROUND(D31*L31/F31,3),0)</f>
        <v>0</v>
      </c>
      <c r="Y31" s="579">
        <f t="shared" ref="Y31" si="17">IFERROR(ROUND(D31*N31/F31,3),0)</f>
        <v>0</v>
      </c>
      <c r="AB31" s="550" t="s">
        <v>252</v>
      </c>
      <c r="AC31" s="551"/>
      <c r="AD31" s="551"/>
      <c r="AE31" s="552"/>
      <c r="AF31" s="59" t="s">
        <v>82</v>
      </c>
      <c r="AG31" s="59"/>
      <c r="AH31" s="59"/>
      <c r="AI31" s="59"/>
      <c r="AJ31" s="550" t="s">
        <v>253</v>
      </c>
      <c r="AK31" s="551"/>
      <c r="AL31" s="552"/>
      <c r="AM31" s="617" t="s">
        <v>84</v>
      </c>
      <c r="AN31" s="618"/>
      <c r="AO31" s="619"/>
      <c r="AP31" s="182" t="s">
        <v>323</v>
      </c>
      <c r="AQ31" s="181">
        <f t="shared" ref="AQ31" si="18">B31</f>
        <v>3</v>
      </c>
      <c r="AR31" s="604">
        <f t="shared" ref="AR31" si="19">MAX(AP32:AQ35)</f>
        <v>0</v>
      </c>
      <c r="AT31" s="139"/>
      <c r="AU31" s="649" t="s">
        <v>318</v>
      </c>
      <c r="AV31" s="649"/>
      <c r="AW31" s="649"/>
      <c r="AX31" s="649"/>
      <c r="AY31" s="649"/>
      <c r="AZ31" s="649"/>
      <c r="BA31" s="649"/>
      <c r="BB31" s="649"/>
      <c r="BC31" s="649"/>
      <c r="BD31" s="649"/>
      <c r="BE31" s="625" t="s">
        <v>83</v>
      </c>
      <c r="BF31" s="648"/>
      <c r="BG31" s="648"/>
      <c r="BH31" s="626"/>
      <c r="BI31" s="625" t="s">
        <v>85</v>
      </c>
      <c r="BJ31" s="626"/>
      <c r="BK31" s="604">
        <f t="shared" ref="BK31" si="20">IFERROR(ROUNDDOWN(SUM(BI32:BJ36),-3),0)</f>
        <v>0</v>
      </c>
    </row>
    <row r="32" spans="2:67" ht="3.9" customHeight="1" x14ac:dyDescent="0.45">
      <c r="B32" s="644"/>
      <c r="C32" s="645"/>
      <c r="D32" s="640"/>
      <c r="E32" s="614"/>
      <c r="F32" s="609"/>
      <c r="G32" s="614"/>
      <c r="H32" s="609"/>
      <c r="I32" s="614"/>
      <c r="J32" s="609"/>
      <c r="K32" s="614"/>
      <c r="L32" s="609"/>
      <c r="M32" s="614"/>
      <c r="N32" s="609"/>
      <c r="O32" s="614"/>
      <c r="P32" s="609"/>
      <c r="Q32" s="614"/>
      <c r="R32" s="609"/>
      <c r="S32" s="610"/>
      <c r="T32" s="3"/>
      <c r="W32" s="518"/>
      <c r="X32" s="515"/>
      <c r="Y32" s="580"/>
      <c r="AB32" s="544" t="s">
        <v>87</v>
      </c>
      <c r="AC32" s="545"/>
      <c r="AD32" s="545"/>
      <c r="AE32" s="546"/>
      <c r="AF32" s="61" t="s">
        <v>88</v>
      </c>
      <c r="AG32" s="61"/>
      <c r="AH32" s="61"/>
      <c r="AI32" s="61"/>
      <c r="AJ32" s="62" t="s">
        <v>89</v>
      </c>
      <c r="AK32" s="63"/>
      <c r="AL32" s="64"/>
      <c r="AM32" s="503" t="s">
        <v>90</v>
      </c>
      <c r="AN32" s="503"/>
      <c r="AO32" s="503"/>
      <c r="AP32" s="503">
        <f t="shared" ref="AP32" si="21">ROUNDDOWN(MIN(IF(AND($H$13="有り",D31&lt;=3.6),130000*D31,0),390000),-3)</f>
        <v>0</v>
      </c>
      <c r="AQ32" s="504"/>
      <c r="AR32" s="605"/>
      <c r="AS32" s="137"/>
      <c r="AT32" s="505" t="s">
        <v>316</v>
      </c>
      <c r="AU32" s="616" t="s">
        <v>399</v>
      </c>
      <c r="AV32" s="616"/>
      <c r="AW32" s="616"/>
      <c r="AX32" s="616"/>
      <c r="AY32" s="616"/>
      <c r="AZ32" s="616"/>
      <c r="BA32" s="616"/>
      <c r="BB32" s="616"/>
      <c r="BC32" s="616"/>
      <c r="BD32" s="616"/>
      <c r="BE32" s="491" t="s">
        <v>402</v>
      </c>
      <c r="BF32" s="492"/>
      <c r="BG32" s="492"/>
      <c r="BH32" s="493"/>
      <c r="BI32" s="511">
        <f t="shared" ref="BI32" si="22">ROUND(W31,2)*80000</f>
        <v>0</v>
      </c>
      <c r="BJ32" s="511"/>
      <c r="BK32" s="605"/>
      <c r="BL32" s="7" t="s">
        <v>404</v>
      </c>
    </row>
    <row r="33" spans="2:65" ht="3.9" customHeight="1" x14ac:dyDescent="0.45">
      <c r="B33" s="644"/>
      <c r="C33" s="645"/>
      <c r="D33" s="640"/>
      <c r="E33" s="614"/>
      <c r="F33" s="609"/>
      <c r="G33" s="614"/>
      <c r="H33" s="609"/>
      <c r="I33" s="614"/>
      <c r="J33" s="609"/>
      <c r="K33" s="614"/>
      <c r="L33" s="609"/>
      <c r="M33" s="614"/>
      <c r="N33" s="609"/>
      <c r="O33" s="614"/>
      <c r="P33" s="609"/>
      <c r="Q33" s="614"/>
      <c r="R33" s="609"/>
      <c r="S33" s="610"/>
      <c r="T33" s="3"/>
      <c r="W33" s="518"/>
      <c r="X33" s="515"/>
      <c r="Y33" s="580"/>
      <c r="AB33" s="547"/>
      <c r="AC33" s="548"/>
      <c r="AD33" s="548"/>
      <c r="AE33" s="549"/>
      <c r="AF33" s="61" t="s">
        <v>91</v>
      </c>
      <c r="AG33" s="61"/>
      <c r="AH33" s="61"/>
      <c r="AI33" s="61"/>
      <c r="AJ33" s="62" t="s">
        <v>92</v>
      </c>
      <c r="AK33" s="63"/>
      <c r="AL33" s="64"/>
      <c r="AM33" s="503" t="s">
        <v>93</v>
      </c>
      <c r="AN33" s="503"/>
      <c r="AO33" s="503"/>
      <c r="AP33" s="503">
        <f t="shared" ref="AP33" si="23">ROUNDDOWN(MIN(IF(AND(OR($H$13="無し",$H$13=""),D31&lt;=3.6),120000*D31,0),360000),-3)</f>
        <v>0</v>
      </c>
      <c r="AQ33" s="504"/>
      <c r="AR33" s="605"/>
      <c r="AS33" s="137"/>
      <c r="AT33" s="506"/>
      <c r="AU33" s="620" t="s">
        <v>400</v>
      </c>
      <c r="AV33" s="620"/>
      <c r="AW33" s="620"/>
      <c r="AX33" s="620"/>
      <c r="AY33" s="620"/>
      <c r="AZ33" s="620"/>
      <c r="BA33" s="620"/>
      <c r="BB33" s="620"/>
      <c r="BC33" s="620"/>
      <c r="BD33" s="620"/>
      <c r="BE33" s="491" t="s">
        <v>100</v>
      </c>
      <c r="BF33" s="492"/>
      <c r="BG33" s="492"/>
      <c r="BH33" s="493"/>
      <c r="BI33" s="511">
        <f t="shared" ref="BI33" si="24">ROUND(X31,2)*50000</f>
        <v>0</v>
      </c>
      <c r="BJ33" s="511"/>
      <c r="BK33" s="605"/>
      <c r="BL33" s="7" t="s">
        <v>405</v>
      </c>
    </row>
    <row r="34" spans="2:65" ht="3.9" customHeight="1" x14ac:dyDescent="0.45">
      <c r="B34" s="644"/>
      <c r="C34" s="645"/>
      <c r="D34" s="640"/>
      <c r="E34" s="614"/>
      <c r="F34" s="609"/>
      <c r="G34" s="614"/>
      <c r="H34" s="609"/>
      <c r="I34" s="614"/>
      <c r="J34" s="609"/>
      <c r="K34" s="614"/>
      <c r="L34" s="609"/>
      <c r="M34" s="614"/>
      <c r="N34" s="609"/>
      <c r="O34" s="614"/>
      <c r="P34" s="609"/>
      <c r="Q34" s="614"/>
      <c r="R34" s="609"/>
      <c r="S34" s="610"/>
      <c r="T34" s="3"/>
      <c r="W34" s="518"/>
      <c r="X34" s="515"/>
      <c r="Y34" s="580"/>
      <c r="AB34" s="544" t="s">
        <v>94</v>
      </c>
      <c r="AC34" s="545"/>
      <c r="AD34" s="545"/>
      <c r="AE34" s="546"/>
      <c r="AF34" s="61" t="s">
        <v>88</v>
      </c>
      <c r="AG34" s="61"/>
      <c r="AH34" s="61"/>
      <c r="AI34" s="61"/>
      <c r="AJ34" s="62" t="s">
        <v>95</v>
      </c>
      <c r="AK34" s="63"/>
      <c r="AL34" s="64"/>
      <c r="AM34" s="503" t="s">
        <v>96</v>
      </c>
      <c r="AN34" s="503"/>
      <c r="AO34" s="503"/>
      <c r="AP34" s="503">
        <f t="shared" ref="AP34" si="25">ROUNDDOWN(IF(AND($H$13="有り",D31&gt;3.6),110000*D31,0),-3)</f>
        <v>0</v>
      </c>
      <c r="AQ34" s="504"/>
      <c r="AR34" s="605"/>
      <c r="AS34" s="138"/>
      <c r="AT34" s="507"/>
      <c r="AU34" s="535" t="s">
        <v>401</v>
      </c>
      <c r="AV34" s="535"/>
      <c r="AW34" s="535"/>
      <c r="AX34" s="535"/>
      <c r="AY34" s="535"/>
      <c r="AZ34" s="535"/>
      <c r="BA34" s="535"/>
      <c r="BB34" s="535"/>
      <c r="BC34" s="535"/>
      <c r="BD34" s="535"/>
      <c r="BE34" s="491" t="s">
        <v>101</v>
      </c>
      <c r="BF34" s="492"/>
      <c r="BG34" s="492"/>
      <c r="BH34" s="493"/>
      <c r="BI34" s="511">
        <f t="shared" ref="BI34" si="26">ROUND(Y31,2)*20000</f>
        <v>0</v>
      </c>
      <c r="BJ34" s="511"/>
      <c r="BK34" s="605"/>
      <c r="BL34" s="7" t="s">
        <v>406</v>
      </c>
      <c r="BM34" s="136"/>
    </row>
    <row r="35" spans="2:65" ht="3.9" customHeight="1" x14ac:dyDescent="0.45">
      <c r="B35" s="644"/>
      <c r="C35" s="645"/>
      <c r="D35" s="640"/>
      <c r="E35" s="614"/>
      <c r="F35" s="609"/>
      <c r="G35" s="614"/>
      <c r="H35" s="609"/>
      <c r="I35" s="614"/>
      <c r="J35" s="609"/>
      <c r="K35" s="614"/>
      <c r="L35" s="609"/>
      <c r="M35" s="614"/>
      <c r="N35" s="609"/>
      <c r="O35" s="614"/>
      <c r="P35" s="609"/>
      <c r="Q35" s="614"/>
      <c r="R35" s="609"/>
      <c r="S35" s="610"/>
      <c r="T35" s="3"/>
      <c r="W35" s="518"/>
      <c r="X35" s="515"/>
      <c r="Y35" s="580"/>
      <c r="AB35" s="547"/>
      <c r="AC35" s="548"/>
      <c r="AD35" s="548"/>
      <c r="AE35" s="549"/>
      <c r="AF35" s="61" t="s">
        <v>91</v>
      </c>
      <c r="AG35" s="61"/>
      <c r="AH35" s="61"/>
      <c r="AI35" s="61"/>
      <c r="AJ35" s="62" t="s">
        <v>98</v>
      </c>
      <c r="AK35" s="63"/>
      <c r="AL35" s="64"/>
      <c r="AM35" s="503" t="s">
        <v>99</v>
      </c>
      <c r="AN35" s="503"/>
      <c r="AO35" s="503"/>
      <c r="AP35" s="503">
        <f t="shared" ref="AP35" si="27">ROUNDDOWN(IF(AND(OR($H$13="無し",$H$13=""),D31&gt;3.6),100000*D31,0),-3)</f>
        <v>0</v>
      </c>
      <c r="AQ35" s="504"/>
      <c r="AR35" s="605"/>
      <c r="AS35" s="138"/>
      <c r="AT35" s="533" t="s">
        <v>317</v>
      </c>
      <c r="AU35" s="509" t="s">
        <v>245</v>
      </c>
      <c r="AV35" s="510"/>
      <c r="AW35" s="510"/>
      <c r="AX35" s="510"/>
      <c r="AY35" s="510"/>
      <c r="AZ35" s="510"/>
      <c r="BA35" s="510"/>
      <c r="BB35" s="510"/>
      <c r="BC35" s="510"/>
      <c r="BD35" s="510"/>
      <c r="BE35" s="491" t="s">
        <v>101</v>
      </c>
      <c r="BF35" s="492"/>
      <c r="BG35" s="492"/>
      <c r="BH35" s="493"/>
      <c r="BI35" s="511">
        <f t="shared" ref="BI35" si="28">P31*20000</f>
        <v>0</v>
      </c>
      <c r="BJ35" s="511"/>
      <c r="BK35" s="605"/>
      <c r="BL35" s="7" t="s">
        <v>406</v>
      </c>
    </row>
    <row r="36" spans="2:65" ht="3.9" customHeight="1" x14ac:dyDescent="0.45">
      <c r="B36" s="644"/>
      <c r="C36" s="645"/>
      <c r="D36" s="640"/>
      <c r="E36" s="614"/>
      <c r="F36" s="609"/>
      <c r="G36" s="614"/>
      <c r="H36" s="609"/>
      <c r="I36" s="614"/>
      <c r="J36" s="609"/>
      <c r="K36" s="614"/>
      <c r="L36" s="609"/>
      <c r="M36" s="614"/>
      <c r="N36" s="609"/>
      <c r="O36" s="614"/>
      <c r="P36" s="609"/>
      <c r="Q36" s="614"/>
      <c r="R36" s="609"/>
      <c r="S36" s="610"/>
      <c r="T36" s="3"/>
      <c r="W36" s="519"/>
      <c r="X36" s="516"/>
      <c r="Y36" s="581"/>
      <c r="AB36" s="532"/>
      <c r="AC36" s="532"/>
      <c r="AD36" s="532"/>
      <c r="AE36" s="532"/>
      <c r="AF36" s="532"/>
      <c r="AG36" s="532"/>
      <c r="AH36" s="532"/>
      <c r="AI36" s="532"/>
      <c r="AJ36" s="532"/>
      <c r="AK36" s="532"/>
      <c r="AL36" s="532"/>
      <c r="AM36" s="532"/>
      <c r="AN36" s="532"/>
      <c r="AO36" s="532"/>
      <c r="AP36" s="532"/>
      <c r="AQ36" s="532"/>
      <c r="AR36" s="606"/>
      <c r="AS36" s="138"/>
      <c r="AT36" s="534"/>
      <c r="AU36" s="509" t="s">
        <v>246</v>
      </c>
      <c r="AV36" s="510"/>
      <c r="AW36" s="510"/>
      <c r="AX36" s="510"/>
      <c r="AY36" s="510"/>
      <c r="AZ36" s="510"/>
      <c r="BA36" s="510"/>
      <c r="BB36" s="510"/>
      <c r="BC36" s="510"/>
      <c r="BD36" s="510"/>
      <c r="BE36" s="491" t="s">
        <v>238</v>
      </c>
      <c r="BF36" s="492"/>
      <c r="BG36" s="492"/>
      <c r="BH36" s="493"/>
      <c r="BI36" s="511">
        <f t="shared" ref="BI36" si="29">R31*10000</f>
        <v>0</v>
      </c>
      <c r="BJ36" s="511"/>
      <c r="BK36" s="606"/>
      <c r="BL36" s="7" t="s">
        <v>407</v>
      </c>
    </row>
    <row r="37" spans="2:65" ht="3.9" customHeight="1" x14ac:dyDescent="0.45">
      <c r="B37" s="662">
        <v>4</v>
      </c>
      <c r="C37" s="663"/>
      <c r="D37" s="654"/>
      <c r="E37" s="655"/>
      <c r="F37" s="658"/>
      <c r="G37" s="655"/>
      <c r="H37" s="658"/>
      <c r="I37" s="655"/>
      <c r="J37" s="658"/>
      <c r="K37" s="655"/>
      <c r="L37" s="658"/>
      <c r="M37" s="655"/>
      <c r="N37" s="658"/>
      <c r="O37" s="655"/>
      <c r="P37" s="658"/>
      <c r="Q37" s="655"/>
      <c r="R37" s="658"/>
      <c r="S37" s="660"/>
      <c r="T37" s="3"/>
      <c r="W37" s="517">
        <f t="shared" ref="W37" si="30">IFERROR(ROUND(D37*J37/F37,3),0)</f>
        <v>0</v>
      </c>
      <c r="X37" s="514">
        <f t="shared" ref="X37" si="31">IFERROR(ROUND(D37*L37/F37,3),0)</f>
        <v>0</v>
      </c>
      <c r="Y37" s="579">
        <f t="shared" ref="Y37" si="32">IFERROR(ROUND(D37*N37/F37,3),0)</f>
        <v>0</v>
      </c>
      <c r="AB37" s="550" t="s">
        <v>252</v>
      </c>
      <c r="AC37" s="551"/>
      <c r="AD37" s="551"/>
      <c r="AE37" s="552"/>
      <c r="AF37" s="59" t="s">
        <v>82</v>
      </c>
      <c r="AG37" s="59"/>
      <c r="AH37" s="59"/>
      <c r="AI37" s="59"/>
      <c r="AJ37" s="550" t="s">
        <v>253</v>
      </c>
      <c r="AK37" s="551"/>
      <c r="AL37" s="552"/>
      <c r="AM37" s="617" t="s">
        <v>84</v>
      </c>
      <c r="AN37" s="618"/>
      <c r="AO37" s="619"/>
      <c r="AP37" s="182" t="s">
        <v>323</v>
      </c>
      <c r="AQ37" s="181">
        <f t="shared" ref="AQ37" si="33">B37</f>
        <v>4</v>
      </c>
      <c r="AR37" s="604">
        <f t="shared" ref="AR37" si="34">MAX(AP38:AQ41)</f>
        <v>0</v>
      </c>
      <c r="AT37" s="139"/>
      <c r="AU37" s="649" t="s">
        <v>318</v>
      </c>
      <c r="AV37" s="649"/>
      <c r="AW37" s="649"/>
      <c r="AX37" s="649"/>
      <c r="AY37" s="649"/>
      <c r="AZ37" s="649"/>
      <c r="BA37" s="649"/>
      <c r="BB37" s="649"/>
      <c r="BC37" s="649"/>
      <c r="BD37" s="649"/>
      <c r="BE37" s="625" t="s">
        <v>83</v>
      </c>
      <c r="BF37" s="648"/>
      <c r="BG37" s="648"/>
      <c r="BH37" s="626"/>
      <c r="BI37" s="625" t="s">
        <v>85</v>
      </c>
      <c r="BJ37" s="626"/>
      <c r="BK37" s="604">
        <f t="shared" ref="BK37" si="35">IFERROR(ROUNDDOWN(SUM(BI38:BJ42),-3),0)</f>
        <v>0</v>
      </c>
    </row>
    <row r="38" spans="2:65" ht="3.9" customHeight="1" x14ac:dyDescent="0.45">
      <c r="B38" s="644"/>
      <c r="C38" s="645"/>
      <c r="D38" s="640"/>
      <c r="E38" s="614"/>
      <c r="F38" s="609"/>
      <c r="G38" s="614"/>
      <c r="H38" s="609"/>
      <c r="I38" s="614"/>
      <c r="J38" s="609"/>
      <c r="K38" s="614"/>
      <c r="L38" s="609"/>
      <c r="M38" s="614"/>
      <c r="N38" s="609"/>
      <c r="O38" s="614"/>
      <c r="P38" s="609"/>
      <c r="Q38" s="614"/>
      <c r="R38" s="609"/>
      <c r="S38" s="610"/>
      <c r="T38" s="3"/>
      <c r="W38" s="518"/>
      <c r="X38" s="515"/>
      <c r="Y38" s="580"/>
      <c r="AB38" s="544" t="s">
        <v>87</v>
      </c>
      <c r="AC38" s="545"/>
      <c r="AD38" s="545"/>
      <c r="AE38" s="546"/>
      <c r="AF38" s="61" t="s">
        <v>88</v>
      </c>
      <c r="AG38" s="61"/>
      <c r="AH38" s="61"/>
      <c r="AI38" s="61"/>
      <c r="AJ38" s="62" t="s">
        <v>89</v>
      </c>
      <c r="AK38" s="63"/>
      <c r="AL38" s="64"/>
      <c r="AM38" s="503" t="s">
        <v>90</v>
      </c>
      <c r="AN38" s="503"/>
      <c r="AO38" s="503"/>
      <c r="AP38" s="503">
        <f t="shared" ref="AP38" si="36">ROUNDDOWN(MIN(IF(AND($H$13="有り",D37&lt;=3.6),130000*D37,0),390000),-3)</f>
        <v>0</v>
      </c>
      <c r="AQ38" s="504"/>
      <c r="AR38" s="605"/>
      <c r="AS38" s="137"/>
      <c r="AT38" s="505" t="s">
        <v>316</v>
      </c>
      <c r="AU38" s="616" t="s">
        <v>399</v>
      </c>
      <c r="AV38" s="616"/>
      <c r="AW38" s="616"/>
      <c r="AX38" s="616"/>
      <c r="AY38" s="616"/>
      <c r="AZ38" s="616"/>
      <c r="BA38" s="616"/>
      <c r="BB38" s="616"/>
      <c r="BC38" s="616"/>
      <c r="BD38" s="616"/>
      <c r="BE38" s="491" t="s">
        <v>402</v>
      </c>
      <c r="BF38" s="492"/>
      <c r="BG38" s="492"/>
      <c r="BH38" s="493"/>
      <c r="BI38" s="511">
        <f t="shared" ref="BI38" si="37">ROUND(W37,2)*80000</f>
        <v>0</v>
      </c>
      <c r="BJ38" s="511"/>
      <c r="BK38" s="605"/>
      <c r="BL38" s="7" t="s">
        <v>404</v>
      </c>
    </row>
    <row r="39" spans="2:65" ht="3.9" customHeight="1" x14ac:dyDescent="0.45">
      <c r="B39" s="644"/>
      <c r="C39" s="645"/>
      <c r="D39" s="640"/>
      <c r="E39" s="614"/>
      <c r="F39" s="609"/>
      <c r="G39" s="614"/>
      <c r="H39" s="609"/>
      <c r="I39" s="614"/>
      <c r="J39" s="609"/>
      <c r="K39" s="614"/>
      <c r="L39" s="609"/>
      <c r="M39" s="614"/>
      <c r="N39" s="609"/>
      <c r="O39" s="614"/>
      <c r="P39" s="609"/>
      <c r="Q39" s="614"/>
      <c r="R39" s="609"/>
      <c r="S39" s="610"/>
      <c r="T39" s="3"/>
      <c r="W39" s="518"/>
      <c r="X39" s="515"/>
      <c r="Y39" s="580"/>
      <c r="AB39" s="547"/>
      <c r="AC39" s="548"/>
      <c r="AD39" s="548"/>
      <c r="AE39" s="549"/>
      <c r="AF39" s="61" t="s">
        <v>91</v>
      </c>
      <c r="AG39" s="61"/>
      <c r="AH39" s="61"/>
      <c r="AI39" s="61"/>
      <c r="AJ39" s="62" t="s">
        <v>92</v>
      </c>
      <c r="AK39" s="63"/>
      <c r="AL39" s="64"/>
      <c r="AM39" s="503" t="s">
        <v>93</v>
      </c>
      <c r="AN39" s="503"/>
      <c r="AO39" s="503"/>
      <c r="AP39" s="503">
        <f t="shared" ref="AP39" si="38">ROUNDDOWN(MIN(IF(AND(OR($H$13="無し",$H$13=""),D37&lt;=3.6),120000*D37,0),360000),-3)</f>
        <v>0</v>
      </c>
      <c r="AQ39" s="504"/>
      <c r="AR39" s="605"/>
      <c r="AS39" s="137"/>
      <c r="AT39" s="506"/>
      <c r="AU39" s="620" t="s">
        <v>400</v>
      </c>
      <c r="AV39" s="620"/>
      <c r="AW39" s="620"/>
      <c r="AX39" s="620"/>
      <c r="AY39" s="620"/>
      <c r="AZ39" s="620"/>
      <c r="BA39" s="620"/>
      <c r="BB39" s="620"/>
      <c r="BC39" s="620"/>
      <c r="BD39" s="620"/>
      <c r="BE39" s="491" t="s">
        <v>100</v>
      </c>
      <c r="BF39" s="492"/>
      <c r="BG39" s="492"/>
      <c r="BH39" s="493"/>
      <c r="BI39" s="511">
        <f t="shared" ref="BI39" si="39">ROUND(X37,2)*50000</f>
        <v>0</v>
      </c>
      <c r="BJ39" s="511"/>
      <c r="BK39" s="605"/>
      <c r="BL39" s="7" t="s">
        <v>405</v>
      </c>
    </row>
    <row r="40" spans="2:65" ht="3.9" customHeight="1" x14ac:dyDescent="0.45">
      <c r="B40" s="644"/>
      <c r="C40" s="645"/>
      <c r="D40" s="640"/>
      <c r="E40" s="614"/>
      <c r="F40" s="609"/>
      <c r="G40" s="614"/>
      <c r="H40" s="609"/>
      <c r="I40" s="614"/>
      <c r="J40" s="609"/>
      <c r="K40" s="614"/>
      <c r="L40" s="609"/>
      <c r="M40" s="614"/>
      <c r="N40" s="609"/>
      <c r="O40" s="614"/>
      <c r="P40" s="609"/>
      <c r="Q40" s="614"/>
      <c r="R40" s="609"/>
      <c r="S40" s="610"/>
      <c r="T40" s="3"/>
      <c r="W40" s="518"/>
      <c r="X40" s="515"/>
      <c r="Y40" s="580"/>
      <c r="AB40" s="544" t="s">
        <v>94</v>
      </c>
      <c r="AC40" s="545"/>
      <c r="AD40" s="545"/>
      <c r="AE40" s="546"/>
      <c r="AF40" s="61" t="s">
        <v>88</v>
      </c>
      <c r="AG40" s="61"/>
      <c r="AH40" s="61"/>
      <c r="AI40" s="61"/>
      <c r="AJ40" s="62" t="s">
        <v>95</v>
      </c>
      <c r="AK40" s="63"/>
      <c r="AL40" s="64"/>
      <c r="AM40" s="503" t="s">
        <v>96</v>
      </c>
      <c r="AN40" s="503"/>
      <c r="AO40" s="503"/>
      <c r="AP40" s="503">
        <f t="shared" ref="AP40" si="40">ROUNDDOWN(IF(AND($H$13="有り",D37&gt;3.6),110000*D37,0),-3)</f>
        <v>0</v>
      </c>
      <c r="AQ40" s="504"/>
      <c r="AR40" s="605"/>
      <c r="AS40" s="138"/>
      <c r="AT40" s="507"/>
      <c r="AU40" s="535" t="s">
        <v>401</v>
      </c>
      <c r="AV40" s="535"/>
      <c r="AW40" s="535"/>
      <c r="AX40" s="535"/>
      <c r="AY40" s="535"/>
      <c r="AZ40" s="535"/>
      <c r="BA40" s="535"/>
      <c r="BB40" s="535"/>
      <c r="BC40" s="535"/>
      <c r="BD40" s="535"/>
      <c r="BE40" s="491" t="s">
        <v>101</v>
      </c>
      <c r="BF40" s="492"/>
      <c r="BG40" s="492"/>
      <c r="BH40" s="493"/>
      <c r="BI40" s="511">
        <f t="shared" ref="BI40" si="41">ROUND(Y37,2)*20000</f>
        <v>0</v>
      </c>
      <c r="BJ40" s="511"/>
      <c r="BK40" s="605"/>
      <c r="BL40" s="7" t="s">
        <v>406</v>
      </c>
      <c r="BM40" s="136"/>
    </row>
    <row r="41" spans="2:65" ht="3.9" customHeight="1" x14ac:dyDescent="0.45">
      <c r="B41" s="644"/>
      <c r="C41" s="645"/>
      <c r="D41" s="640"/>
      <c r="E41" s="614"/>
      <c r="F41" s="609"/>
      <c r="G41" s="614"/>
      <c r="H41" s="609"/>
      <c r="I41" s="614"/>
      <c r="J41" s="609"/>
      <c r="K41" s="614"/>
      <c r="L41" s="609"/>
      <c r="M41" s="614"/>
      <c r="N41" s="609"/>
      <c r="O41" s="614"/>
      <c r="P41" s="609"/>
      <c r="Q41" s="614"/>
      <c r="R41" s="609"/>
      <c r="S41" s="610"/>
      <c r="T41" s="3"/>
      <c r="W41" s="518"/>
      <c r="X41" s="515"/>
      <c r="Y41" s="580"/>
      <c r="AB41" s="547"/>
      <c r="AC41" s="548"/>
      <c r="AD41" s="548"/>
      <c r="AE41" s="549"/>
      <c r="AF41" s="61" t="s">
        <v>91</v>
      </c>
      <c r="AG41" s="61"/>
      <c r="AH41" s="61"/>
      <c r="AI41" s="61"/>
      <c r="AJ41" s="62" t="s">
        <v>98</v>
      </c>
      <c r="AK41" s="63"/>
      <c r="AL41" s="64"/>
      <c r="AM41" s="503" t="s">
        <v>99</v>
      </c>
      <c r="AN41" s="503"/>
      <c r="AO41" s="503"/>
      <c r="AP41" s="503">
        <f t="shared" ref="AP41" si="42">ROUNDDOWN(IF(AND(OR($H$13="無し",$H$13=""),D37&gt;3.6),100000*D37,0),-3)</f>
        <v>0</v>
      </c>
      <c r="AQ41" s="504"/>
      <c r="AR41" s="605"/>
      <c r="AS41" s="138"/>
      <c r="AT41" s="533" t="s">
        <v>317</v>
      </c>
      <c r="AU41" s="509" t="s">
        <v>245</v>
      </c>
      <c r="AV41" s="510"/>
      <c r="AW41" s="510"/>
      <c r="AX41" s="510"/>
      <c r="AY41" s="510"/>
      <c r="AZ41" s="510"/>
      <c r="BA41" s="510"/>
      <c r="BB41" s="510"/>
      <c r="BC41" s="510"/>
      <c r="BD41" s="510"/>
      <c r="BE41" s="491" t="s">
        <v>101</v>
      </c>
      <c r="BF41" s="492"/>
      <c r="BG41" s="492"/>
      <c r="BH41" s="493"/>
      <c r="BI41" s="511">
        <f t="shared" ref="BI41" si="43">P37*20000</f>
        <v>0</v>
      </c>
      <c r="BJ41" s="511"/>
      <c r="BK41" s="605"/>
      <c r="BL41" s="7" t="s">
        <v>406</v>
      </c>
    </row>
    <row r="42" spans="2:65" ht="3.9" customHeight="1" x14ac:dyDescent="0.45">
      <c r="B42" s="664"/>
      <c r="C42" s="665"/>
      <c r="D42" s="656"/>
      <c r="E42" s="657"/>
      <c r="F42" s="659"/>
      <c r="G42" s="657"/>
      <c r="H42" s="659"/>
      <c r="I42" s="657"/>
      <c r="J42" s="659"/>
      <c r="K42" s="657"/>
      <c r="L42" s="659"/>
      <c r="M42" s="657"/>
      <c r="N42" s="659"/>
      <c r="O42" s="657"/>
      <c r="P42" s="659"/>
      <c r="Q42" s="657"/>
      <c r="R42" s="659"/>
      <c r="S42" s="661"/>
      <c r="T42" s="3"/>
      <c r="W42" s="519"/>
      <c r="X42" s="516"/>
      <c r="Y42" s="581"/>
      <c r="AB42" s="532"/>
      <c r="AC42" s="532"/>
      <c r="AD42" s="532"/>
      <c r="AE42" s="532"/>
      <c r="AF42" s="532"/>
      <c r="AG42" s="532"/>
      <c r="AH42" s="532"/>
      <c r="AI42" s="532"/>
      <c r="AJ42" s="532"/>
      <c r="AK42" s="532"/>
      <c r="AL42" s="532"/>
      <c r="AM42" s="532"/>
      <c r="AN42" s="532"/>
      <c r="AO42" s="532"/>
      <c r="AP42" s="532"/>
      <c r="AQ42" s="532"/>
      <c r="AR42" s="606"/>
      <c r="AS42" s="138"/>
      <c r="AT42" s="534"/>
      <c r="AU42" s="509" t="s">
        <v>246</v>
      </c>
      <c r="AV42" s="510"/>
      <c r="AW42" s="510"/>
      <c r="AX42" s="510"/>
      <c r="AY42" s="510"/>
      <c r="AZ42" s="510"/>
      <c r="BA42" s="510"/>
      <c r="BB42" s="510"/>
      <c r="BC42" s="510"/>
      <c r="BD42" s="510"/>
      <c r="BE42" s="491" t="s">
        <v>238</v>
      </c>
      <c r="BF42" s="492"/>
      <c r="BG42" s="492"/>
      <c r="BH42" s="493"/>
      <c r="BI42" s="511">
        <f t="shared" ref="BI42" si="44">R37*10000</f>
        <v>0</v>
      </c>
      <c r="BJ42" s="511"/>
      <c r="BK42" s="606"/>
      <c r="BL42" s="7" t="s">
        <v>407</v>
      </c>
    </row>
    <row r="43" spans="2:65" ht="3.9" customHeight="1" x14ac:dyDescent="0.45">
      <c r="B43" s="644">
        <v>5</v>
      </c>
      <c r="C43" s="645"/>
      <c r="D43" s="640"/>
      <c r="E43" s="614"/>
      <c r="F43" s="609"/>
      <c r="G43" s="614"/>
      <c r="H43" s="609"/>
      <c r="I43" s="614"/>
      <c r="J43" s="609"/>
      <c r="K43" s="614"/>
      <c r="L43" s="609"/>
      <c r="M43" s="614"/>
      <c r="N43" s="609"/>
      <c r="O43" s="614"/>
      <c r="P43" s="609"/>
      <c r="Q43" s="614"/>
      <c r="R43" s="609"/>
      <c r="S43" s="610"/>
      <c r="T43" s="3"/>
      <c r="W43" s="517">
        <f t="shared" ref="W43" si="45">IFERROR(ROUND(D43*J43/F43,3),0)</f>
        <v>0</v>
      </c>
      <c r="X43" s="514">
        <f t="shared" ref="X43" si="46">IFERROR(ROUND(D43*L43/F43,3),0)</f>
        <v>0</v>
      </c>
      <c r="Y43" s="579">
        <f t="shared" ref="Y43" si="47">IFERROR(ROUND(D43*N43/F43,3),0)</f>
        <v>0</v>
      </c>
      <c r="AB43" s="550" t="s">
        <v>252</v>
      </c>
      <c r="AC43" s="551"/>
      <c r="AD43" s="551"/>
      <c r="AE43" s="552"/>
      <c r="AF43" s="59" t="s">
        <v>82</v>
      </c>
      <c r="AG43" s="59"/>
      <c r="AH43" s="59"/>
      <c r="AI43" s="59"/>
      <c r="AJ43" s="550" t="s">
        <v>253</v>
      </c>
      <c r="AK43" s="551"/>
      <c r="AL43" s="552"/>
      <c r="AM43" s="617" t="s">
        <v>84</v>
      </c>
      <c r="AN43" s="618"/>
      <c r="AO43" s="619"/>
      <c r="AP43" s="182" t="s">
        <v>323</v>
      </c>
      <c r="AQ43" s="181">
        <f t="shared" ref="AQ43" si="48">B43</f>
        <v>5</v>
      </c>
      <c r="AR43" s="604">
        <f t="shared" ref="AR43" si="49">MAX(AP44:AQ47)</f>
        <v>0</v>
      </c>
      <c r="AT43" s="139"/>
      <c r="AU43" s="649" t="s">
        <v>318</v>
      </c>
      <c r="AV43" s="649"/>
      <c r="AW43" s="649"/>
      <c r="AX43" s="649"/>
      <c r="AY43" s="649"/>
      <c r="AZ43" s="649"/>
      <c r="BA43" s="649"/>
      <c r="BB43" s="649"/>
      <c r="BC43" s="649"/>
      <c r="BD43" s="649"/>
      <c r="BE43" s="625" t="s">
        <v>83</v>
      </c>
      <c r="BF43" s="648"/>
      <c r="BG43" s="648"/>
      <c r="BH43" s="626"/>
      <c r="BI43" s="625" t="s">
        <v>85</v>
      </c>
      <c r="BJ43" s="626"/>
      <c r="BK43" s="604">
        <f t="shared" ref="BK43" si="50">IFERROR(ROUNDDOWN(SUM(BI44:BJ48),-3),0)</f>
        <v>0</v>
      </c>
    </row>
    <row r="44" spans="2:65" ht="3.9" customHeight="1" x14ac:dyDescent="0.45">
      <c r="B44" s="644"/>
      <c r="C44" s="645"/>
      <c r="D44" s="640"/>
      <c r="E44" s="614"/>
      <c r="F44" s="609"/>
      <c r="G44" s="614"/>
      <c r="H44" s="609"/>
      <c r="I44" s="614"/>
      <c r="J44" s="609"/>
      <c r="K44" s="614"/>
      <c r="L44" s="609"/>
      <c r="M44" s="614"/>
      <c r="N44" s="609"/>
      <c r="O44" s="614"/>
      <c r="P44" s="609"/>
      <c r="Q44" s="614"/>
      <c r="R44" s="609"/>
      <c r="S44" s="610"/>
      <c r="T44" s="3"/>
      <c r="W44" s="518"/>
      <c r="X44" s="515"/>
      <c r="Y44" s="580"/>
      <c r="AB44" s="544" t="s">
        <v>87</v>
      </c>
      <c r="AC44" s="545"/>
      <c r="AD44" s="545"/>
      <c r="AE44" s="546"/>
      <c r="AF44" s="61" t="s">
        <v>88</v>
      </c>
      <c r="AG44" s="61"/>
      <c r="AH44" s="61"/>
      <c r="AI44" s="61"/>
      <c r="AJ44" s="62" t="s">
        <v>89</v>
      </c>
      <c r="AK44" s="63"/>
      <c r="AL44" s="64"/>
      <c r="AM44" s="503" t="s">
        <v>90</v>
      </c>
      <c r="AN44" s="503"/>
      <c r="AO44" s="503"/>
      <c r="AP44" s="503">
        <f t="shared" ref="AP44" si="51">ROUNDDOWN(MIN(IF(AND($H$13="有り",D43&lt;=3.6),130000*D43,0),390000),-3)</f>
        <v>0</v>
      </c>
      <c r="AQ44" s="504"/>
      <c r="AR44" s="605"/>
      <c r="AS44" s="137"/>
      <c r="AT44" s="505" t="s">
        <v>316</v>
      </c>
      <c r="AU44" s="616" t="s">
        <v>399</v>
      </c>
      <c r="AV44" s="616"/>
      <c r="AW44" s="616"/>
      <c r="AX44" s="616"/>
      <c r="AY44" s="616"/>
      <c r="AZ44" s="616"/>
      <c r="BA44" s="616"/>
      <c r="BB44" s="616"/>
      <c r="BC44" s="616"/>
      <c r="BD44" s="616"/>
      <c r="BE44" s="491" t="s">
        <v>402</v>
      </c>
      <c r="BF44" s="492"/>
      <c r="BG44" s="492"/>
      <c r="BH44" s="493"/>
      <c r="BI44" s="511">
        <f t="shared" ref="BI44" si="52">ROUND(W43,2)*80000</f>
        <v>0</v>
      </c>
      <c r="BJ44" s="511"/>
      <c r="BK44" s="605"/>
      <c r="BL44" s="7" t="s">
        <v>404</v>
      </c>
    </row>
    <row r="45" spans="2:65" ht="3.9" customHeight="1" x14ac:dyDescent="0.45">
      <c r="B45" s="644"/>
      <c r="C45" s="645"/>
      <c r="D45" s="640"/>
      <c r="E45" s="614"/>
      <c r="F45" s="609"/>
      <c r="G45" s="614"/>
      <c r="H45" s="609"/>
      <c r="I45" s="614"/>
      <c r="J45" s="609"/>
      <c r="K45" s="614"/>
      <c r="L45" s="609"/>
      <c r="M45" s="614"/>
      <c r="N45" s="609"/>
      <c r="O45" s="614"/>
      <c r="P45" s="609"/>
      <c r="Q45" s="614"/>
      <c r="R45" s="609"/>
      <c r="S45" s="610"/>
      <c r="T45" s="3"/>
      <c r="W45" s="518"/>
      <c r="X45" s="515"/>
      <c r="Y45" s="580"/>
      <c r="AB45" s="547"/>
      <c r="AC45" s="548"/>
      <c r="AD45" s="548"/>
      <c r="AE45" s="549"/>
      <c r="AF45" s="61" t="s">
        <v>91</v>
      </c>
      <c r="AG45" s="61"/>
      <c r="AH45" s="61"/>
      <c r="AI45" s="61"/>
      <c r="AJ45" s="62" t="s">
        <v>92</v>
      </c>
      <c r="AK45" s="63"/>
      <c r="AL45" s="64"/>
      <c r="AM45" s="503" t="s">
        <v>93</v>
      </c>
      <c r="AN45" s="503"/>
      <c r="AO45" s="503"/>
      <c r="AP45" s="503">
        <f t="shared" ref="AP45" si="53">ROUNDDOWN(MIN(IF(AND(OR($H$13="無し",$H$13=""),D43&lt;=3.6),120000*D43,0),360000),-3)</f>
        <v>0</v>
      </c>
      <c r="AQ45" s="504"/>
      <c r="AR45" s="605"/>
      <c r="AS45" s="137"/>
      <c r="AT45" s="506"/>
      <c r="AU45" s="620" t="s">
        <v>400</v>
      </c>
      <c r="AV45" s="620"/>
      <c r="AW45" s="620"/>
      <c r="AX45" s="620"/>
      <c r="AY45" s="620"/>
      <c r="AZ45" s="620"/>
      <c r="BA45" s="620"/>
      <c r="BB45" s="620"/>
      <c r="BC45" s="620"/>
      <c r="BD45" s="620"/>
      <c r="BE45" s="491" t="s">
        <v>100</v>
      </c>
      <c r="BF45" s="492"/>
      <c r="BG45" s="492"/>
      <c r="BH45" s="493"/>
      <c r="BI45" s="511">
        <f t="shared" ref="BI45" si="54">ROUND(X43,2)*50000</f>
        <v>0</v>
      </c>
      <c r="BJ45" s="511"/>
      <c r="BK45" s="605"/>
      <c r="BL45" s="7" t="s">
        <v>405</v>
      </c>
    </row>
    <row r="46" spans="2:65" ht="2.25" customHeight="1" x14ac:dyDescent="0.45">
      <c r="B46" s="644"/>
      <c r="C46" s="645"/>
      <c r="D46" s="640"/>
      <c r="E46" s="614"/>
      <c r="F46" s="609"/>
      <c r="G46" s="614"/>
      <c r="H46" s="609"/>
      <c r="I46" s="614"/>
      <c r="J46" s="609"/>
      <c r="K46" s="614"/>
      <c r="L46" s="609"/>
      <c r="M46" s="614"/>
      <c r="N46" s="609"/>
      <c r="O46" s="614"/>
      <c r="P46" s="609"/>
      <c r="Q46" s="614"/>
      <c r="R46" s="609"/>
      <c r="S46" s="610"/>
      <c r="T46" s="3"/>
      <c r="W46" s="518"/>
      <c r="X46" s="515"/>
      <c r="Y46" s="580"/>
      <c r="AB46" s="544" t="s">
        <v>94</v>
      </c>
      <c r="AC46" s="545"/>
      <c r="AD46" s="545"/>
      <c r="AE46" s="546"/>
      <c r="AF46" s="61" t="s">
        <v>88</v>
      </c>
      <c r="AG46" s="61"/>
      <c r="AH46" s="61"/>
      <c r="AI46" s="61"/>
      <c r="AJ46" s="62" t="s">
        <v>95</v>
      </c>
      <c r="AK46" s="63"/>
      <c r="AL46" s="64"/>
      <c r="AM46" s="503" t="s">
        <v>96</v>
      </c>
      <c r="AN46" s="503"/>
      <c r="AO46" s="503"/>
      <c r="AP46" s="503">
        <f t="shared" ref="AP46" si="55">ROUNDDOWN(IF(AND($H$13="有り",D43&gt;3.6),110000*D43,0),-3)</f>
        <v>0</v>
      </c>
      <c r="AQ46" s="504"/>
      <c r="AR46" s="605"/>
      <c r="AS46" s="138"/>
      <c r="AT46" s="507"/>
      <c r="AU46" s="535" t="s">
        <v>401</v>
      </c>
      <c r="AV46" s="535"/>
      <c r="AW46" s="535"/>
      <c r="AX46" s="535"/>
      <c r="AY46" s="535"/>
      <c r="AZ46" s="535"/>
      <c r="BA46" s="535"/>
      <c r="BB46" s="535"/>
      <c r="BC46" s="535"/>
      <c r="BD46" s="535"/>
      <c r="BE46" s="491" t="s">
        <v>101</v>
      </c>
      <c r="BF46" s="492"/>
      <c r="BG46" s="492"/>
      <c r="BH46" s="493"/>
      <c r="BI46" s="511">
        <f t="shared" ref="BI46" si="56">ROUND(Y43,2)*20000</f>
        <v>0</v>
      </c>
      <c r="BJ46" s="511"/>
      <c r="BK46" s="605"/>
      <c r="BL46" s="7" t="s">
        <v>406</v>
      </c>
      <c r="BM46" s="136"/>
    </row>
    <row r="47" spans="2:65" ht="3.9" customHeight="1" x14ac:dyDescent="0.45">
      <c r="B47" s="644"/>
      <c r="C47" s="645"/>
      <c r="D47" s="640"/>
      <c r="E47" s="614"/>
      <c r="F47" s="609"/>
      <c r="G47" s="614"/>
      <c r="H47" s="609"/>
      <c r="I47" s="614"/>
      <c r="J47" s="609"/>
      <c r="K47" s="614"/>
      <c r="L47" s="609"/>
      <c r="M47" s="614"/>
      <c r="N47" s="609"/>
      <c r="O47" s="614"/>
      <c r="P47" s="609"/>
      <c r="Q47" s="614"/>
      <c r="R47" s="609"/>
      <c r="S47" s="610"/>
      <c r="T47" s="3"/>
      <c r="W47" s="518"/>
      <c r="X47" s="515"/>
      <c r="Y47" s="580"/>
      <c r="AB47" s="547"/>
      <c r="AC47" s="548"/>
      <c r="AD47" s="548"/>
      <c r="AE47" s="549"/>
      <c r="AF47" s="61" t="s">
        <v>91</v>
      </c>
      <c r="AG47" s="61"/>
      <c r="AH47" s="61"/>
      <c r="AI47" s="61"/>
      <c r="AJ47" s="62" t="s">
        <v>98</v>
      </c>
      <c r="AK47" s="63"/>
      <c r="AL47" s="64"/>
      <c r="AM47" s="503" t="s">
        <v>99</v>
      </c>
      <c r="AN47" s="503"/>
      <c r="AO47" s="503"/>
      <c r="AP47" s="503">
        <f t="shared" ref="AP47" si="57">ROUNDDOWN(IF(AND(OR($H$13="無し",$H$13=""),D43&gt;3.6),100000*D43,0),-3)</f>
        <v>0</v>
      </c>
      <c r="AQ47" s="504"/>
      <c r="AR47" s="605"/>
      <c r="AS47" s="138"/>
      <c r="AT47" s="533" t="s">
        <v>317</v>
      </c>
      <c r="AU47" s="509" t="s">
        <v>245</v>
      </c>
      <c r="AV47" s="510"/>
      <c r="AW47" s="510"/>
      <c r="AX47" s="510"/>
      <c r="AY47" s="510"/>
      <c r="AZ47" s="510"/>
      <c r="BA47" s="510"/>
      <c r="BB47" s="510"/>
      <c r="BC47" s="510"/>
      <c r="BD47" s="510"/>
      <c r="BE47" s="491" t="s">
        <v>101</v>
      </c>
      <c r="BF47" s="492"/>
      <c r="BG47" s="492"/>
      <c r="BH47" s="493"/>
      <c r="BI47" s="511">
        <f t="shared" ref="BI47" si="58">P43*20000</f>
        <v>0</v>
      </c>
      <c r="BJ47" s="511"/>
      <c r="BK47" s="605"/>
      <c r="BL47" s="7" t="s">
        <v>406</v>
      </c>
    </row>
    <row r="48" spans="2:65" ht="3.9" customHeight="1" x14ac:dyDescent="0.45">
      <c r="B48" s="644"/>
      <c r="C48" s="645"/>
      <c r="D48" s="640"/>
      <c r="E48" s="614"/>
      <c r="F48" s="609"/>
      <c r="G48" s="614"/>
      <c r="H48" s="609"/>
      <c r="I48" s="614"/>
      <c r="J48" s="609"/>
      <c r="K48" s="614"/>
      <c r="L48" s="609"/>
      <c r="M48" s="614"/>
      <c r="N48" s="609"/>
      <c r="O48" s="614"/>
      <c r="P48" s="609"/>
      <c r="Q48" s="614"/>
      <c r="R48" s="609"/>
      <c r="S48" s="610"/>
      <c r="T48" s="3"/>
      <c r="W48" s="519"/>
      <c r="X48" s="516"/>
      <c r="Y48" s="581"/>
      <c r="AB48" s="532"/>
      <c r="AC48" s="532"/>
      <c r="AD48" s="532"/>
      <c r="AE48" s="532"/>
      <c r="AF48" s="532"/>
      <c r="AG48" s="532"/>
      <c r="AH48" s="532"/>
      <c r="AI48" s="532"/>
      <c r="AJ48" s="532"/>
      <c r="AK48" s="532"/>
      <c r="AL48" s="532"/>
      <c r="AM48" s="532"/>
      <c r="AN48" s="532"/>
      <c r="AO48" s="532"/>
      <c r="AP48" s="532"/>
      <c r="AQ48" s="532"/>
      <c r="AR48" s="606"/>
      <c r="AS48" s="138"/>
      <c r="AT48" s="534"/>
      <c r="AU48" s="509" t="s">
        <v>246</v>
      </c>
      <c r="AV48" s="510"/>
      <c r="AW48" s="510"/>
      <c r="AX48" s="510"/>
      <c r="AY48" s="510"/>
      <c r="AZ48" s="510"/>
      <c r="BA48" s="510"/>
      <c r="BB48" s="510"/>
      <c r="BC48" s="510"/>
      <c r="BD48" s="510"/>
      <c r="BE48" s="491" t="s">
        <v>238</v>
      </c>
      <c r="BF48" s="492"/>
      <c r="BG48" s="492"/>
      <c r="BH48" s="493"/>
      <c r="BI48" s="511">
        <f t="shared" ref="BI48" si="59">R43*10000</f>
        <v>0</v>
      </c>
      <c r="BJ48" s="511"/>
      <c r="BK48" s="606"/>
      <c r="BL48" s="7" t="s">
        <v>407</v>
      </c>
    </row>
    <row r="49" spans="2:65" ht="3.9" customHeight="1" x14ac:dyDescent="0.45">
      <c r="B49" s="662">
        <v>6</v>
      </c>
      <c r="C49" s="663"/>
      <c r="D49" s="654"/>
      <c r="E49" s="655"/>
      <c r="F49" s="658"/>
      <c r="G49" s="655"/>
      <c r="H49" s="658"/>
      <c r="I49" s="655"/>
      <c r="J49" s="658"/>
      <c r="K49" s="655"/>
      <c r="L49" s="658"/>
      <c r="M49" s="655"/>
      <c r="N49" s="658"/>
      <c r="O49" s="655"/>
      <c r="P49" s="658"/>
      <c r="Q49" s="655"/>
      <c r="R49" s="658"/>
      <c r="S49" s="660"/>
      <c r="T49" s="3"/>
      <c r="W49" s="517">
        <f t="shared" ref="W49" si="60">IFERROR(ROUND(D49*J49/F49,3),0)</f>
        <v>0</v>
      </c>
      <c r="X49" s="514">
        <f t="shared" ref="X49" si="61">IFERROR(ROUND(D49*L49/F49,3),0)</f>
        <v>0</v>
      </c>
      <c r="Y49" s="579">
        <f t="shared" ref="Y49" si="62">IFERROR(ROUND(D49*N49/F49,3),0)</f>
        <v>0</v>
      </c>
      <c r="AB49" s="550" t="s">
        <v>252</v>
      </c>
      <c r="AC49" s="551"/>
      <c r="AD49" s="551"/>
      <c r="AE49" s="552"/>
      <c r="AF49" s="59" t="s">
        <v>82</v>
      </c>
      <c r="AG49" s="59"/>
      <c r="AH49" s="59"/>
      <c r="AI49" s="59"/>
      <c r="AJ49" s="550" t="s">
        <v>253</v>
      </c>
      <c r="AK49" s="551"/>
      <c r="AL49" s="552"/>
      <c r="AM49" s="617" t="s">
        <v>84</v>
      </c>
      <c r="AN49" s="618"/>
      <c r="AO49" s="619"/>
      <c r="AP49" s="182" t="s">
        <v>323</v>
      </c>
      <c r="AQ49" s="181">
        <f t="shared" ref="AQ49" si="63">B49</f>
        <v>6</v>
      </c>
      <c r="AR49" s="604">
        <f t="shared" ref="AR49" si="64">MAX(AP50:AQ53)</f>
        <v>0</v>
      </c>
      <c r="AT49" s="139"/>
      <c r="AU49" s="649" t="s">
        <v>318</v>
      </c>
      <c r="AV49" s="649"/>
      <c r="AW49" s="649"/>
      <c r="AX49" s="649"/>
      <c r="AY49" s="649"/>
      <c r="AZ49" s="649"/>
      <c r="BA49" s="649"/>
      <c r="BB49" s="649"/>
      <c r="BC49" s="649"/>
      <c r="BD49" s="649"/>
      <c r="BE49" s="625" t="s">
        <v>83</v>
      </c>
      <c r="BF49" s="648"/>
      <c r="BG49" s="648"/>
      <c r="BH49" s="626"/>
      <c r="BI49" s="625" t="s">
        <v>85</v>
      </c>
      <c r="BJ49" s="626"/>
      <c r="BK49" s="604">
        <f t="shared" ref="BK49" si="65">IFERROR(ROUNDDOWN(SUM(BI50:BJ54),-3),0)</f>
        <v>0</v>
      </c>
    </row>
    <row r="50" spans="2:65" ht="3.9" customHeight="1" x14ac:dyDescent="0.45">
      <c r="B50" s="644"/>
      <c r="C50" s="645"/>
      <c r="D50" s="640"/>
      <c r="E50" s="614"/>
      <c r="F50" s="609"/>
      <c r="G50" s="614"/>
      <c r="H50" s="609"/>
      <c r="I50" s="614"/>
      <c r="J50" s="609"/>
      <c r="K50" s="614"/>
      <c r="L50" s="609"/>
      <c r="M50" s="614"/>
      <c r="N50" s="609"/>
      <c r="O50" s="614"/>
      <c r="P50" s="609"/>
      <c r="Q50" s="614"/>
      <c r="R50" s="609"/>
      <c r="S50" s="610"/>
      <c r="T50" s="3"/>
      <c r="W50" s="518"/>
      <c r="X50" s="515"/>
      <c r="Y50" s="580"/>
      <c r="AB50" s="544" t="s">
        <v>87</v>
      </c>
      <c r="AC50" s="545"/>
      <c r="AD50" s="545"/>
      <c r="AE50" s="546"/>
      <c r="AF50" s="61" t="s">
        <v>88</v>
      </c>
      <c r="AG50" s="61"/>
      <c r="AH50" s="61"/>
      <c r="AI50" s="61"/>
      <c r="AJ50" s="62" t="s">
        <v>89</v>
      </c>
      <c r="AK50" s="63"/>
      <c r="AL50" s="64"/>
      <c r="AM50" s="503" t="s">
        <v>90</v>
      </c>
      <c r="AN50" s="503"/>
      <c r="AO50" s="503"/>
      <c r="AP50" s="503">
        <f t="shared" ref="AP50" si="66">ROUNDDOWN(MIN(IF(AND($H$13="有り",D49&lt;=3.6),130000*D49,0),390000),-3)</f>
        <v>0</v>
      </c>
      <c r="AQ50" s="504"/>
      <c r="AR50" s="605"/>
      <c r="AS50" s="137"/>
      <c r="AT50" s="505" t="s">
        <v>316</v>
      </c>
      <c r="AU50" s="616" t="s">
        <v>399</v>
      </c>
      <c r="AV50" s="616"/>
      <c r="AW50" s="616"/>
      <c r="AX50" s="616"/>
      <c r="AY50" s="616"/>
      <c r="AZ50" s="616"/>
      <c r="BA50" s="616"/>
      <c r="BB50" s="616"/>
      <c r="BC50" s="616"/>
      <c r="BD50" s="616"/>
      <c r="BE50" s="491" t="s">
        <v>402</v>
      </c>
      <c r="BF50" s="492"/>
      <c r="BG50" s="492"/>
      <c r="BH50" s="493"/>
      <c r="BI50" s="511">
        <f t="shared" ref="BI50" si="67">ROUND(W49,2)*80000</f>
        <v>0</v>
      </c>
      <c r="BJ50" s="511"/>
      <c r="BK50" s="605"/>
      <c r="BL50" s="7" t="s">
        <v>404</v>
      </c>
    </row>
    <row r="51" spans="2:65" ht="3.9" customHeight="1" x14ac:dyDescent="0.45">
      <c r="B51" s="644"/>
      <c r="C51" s="645"/>
      <c r="D51" s="640"/>
      <c r="E51" s="614"/>
      <c r="F51" s="609"/>
      <c r="G51" s="614"/>
      <c r="H51" s="609"/>
      <c r="I51" s="614"/>
      <c r="J51" s="609"/>
      <c r="K51" s="614"/>
      <c r="L51" s="609"/>
      <c r="M51" s="614"/>
      <c r="N51" s="609"/>
      <c r="O51" s="614"/>
      <c r="P51" s="609"/>
      <c r="Q51" s="614"/>
      <c r="R51" s="609"/>
      <c r="S51" s="610"/>
      <c r="T51" s="3"/>
      <c r="W51" s="518"/>
      <c r="X51" s="515"/>
      <c r="Y51" s="580"/>
      <c r="AB51" s="547"/>
      <c r="AC51" s="548"/>
      <c r="AD51" s="548"/>
      <c r="AE51" s="549"/>
      <c r="AF51" s="61" t="s">
        <v>91</v>
      </c>
      <c r="AG51" s="61"/>
      <c r="AH51" s="61"/>
      <c r="AI51" s="61"/>
      <c r="AJ51" s="62" t="s">
        <v>92</v>
      </c>
      <c r="AK51" s="63"/>
      <c r="AL51" s="64"/>
      <c r="AM51" s="503" t="s">
        <v>93</v>
      </c>
      <c r="AN51" s="503"/>
      <c r="AO51" s="503"/>
      <c r="AP51" s="503">
        <f t="shared" ref="AP51" si="68">ROUNDDOWN(MIN(IF(AND(OR($H$13="無し",$H$13=""),D49&lt;=3.6),120000*D49,0),360000),-3)</f>
        <v>0</v>
      </c>
      <c r="AQ51" s="504"/>
      <c r="AR51" s="605"/>
      <c r="AS51" s="137"/>
      <c r="AT51" s="506"/>
      <c r="AU51" s="620" t="s">
        <v>400</v>
      </c>
      <c r="AV51" s="620"/>
      <c r="AW51" s="620"/>
      <c r="AX51" s="620"/>
      <c r="AY51" s="620"/>
      <c r="AZ51" s="620"/>
      <c r="BA51" s="620"/>
      <c r="BB51" s="620"/>
      <c r="BC51" s="620"/>
      <c r="BD51" s="620"/>
      <c r="BE51" s="491" t="s">
        <v>100</v>
      </c>
      <c r="BF51" s="492"/>
      <c r="BG51" s="492"/>
      <c r="BH51" s="493"/>
      <c r="BI51" s="511">
        <f t="shared" ref="BI51" si="69">ROUND(X49,2)*50000</f>
        <v>0</v>
      </c>
      <c r="BJ51" s="511"/>
      <c r="BK51" s="605"/>
      <c r="BL51" s="7" t="s">
        <v>405</v>
      </c>
    </row>
    <row r="52" spans="2:65" ht="3.9" customHeight="1" x14ac:dyDescent="0.45">
      <c r="B52" s="644"/>
      <c r="C52" s="645"/>
      <c r="D52" s="640"/>
      <c r="E52" s="614"/>
      <c r="F52" s="609"/>
      <c r="G52" s="614"/>
      <c r="H52" s="609"/>
      <c r="I52" s="614"/>
      <c r="J52" s="609"/>
      <c r="K52" s="614"/>
      <c r="L52" s="609"/>
      <c r="M52" s="614"/>
      <c r="N52" s="609"/>
      <c r="O52" s="614"/>
      <c r="P52" s="609"/>
      <c r="Q52" s="614"/>
      <c r="R52" s="609"/>
      <c r="S52" s="610"/>
      <c r="T52" s="3"/>
      <c r="W52" s="518"/>
      <c r="X52" s="515"/>
      <c r="Y52" s="580"/>
      <c r="AB52" s="544" t="s">
        <v>94</v>
      </c>
      <c r="AC52" s="545"/>
      <c r="AD52" s="545"/>
      <c r="AE52" s="546"/>
      <c r="AF52" s="61" t="s">
        <v>88</v>
      </c>
      <c r="AG52" s="61"/>
      <c r="AH52" s="61"/>
      <c r="AI52" s="61"/>
      <c r="AJ52" s="62" t="s">
        <v>95</v>
      </c>
      <c r="AK52" s="63"/>
      <c r="AL52" s="64"/>
      <c r="AM52" s="503" t="s">
        <v>96</v>
      </c>
      <c r="AN52" s="503"/>
      <c r="AO52" s="503"/>
      <c r="AP52" s="503">
        <f t="shared" ref="AP52" si="70">ROUNDDOWN(IF(AND($H$13="有り",D49&gt;3.6),110000*D49,0),-3)</f>
        <v>0</v>
      </c>
      <c r="AQ52" s="504"/>
      <c r="AR52" s="605"/>
      <c r="AS52" s="138"/>
      <c r="AT52" s="507"/>
      <c r="AU52" s="535" t="s">
        <v>401</v>
      </c>
      <c r="AV52" s="535"/>
      <c r="AW52" s="535"/>
      <c r="AX52" s="535"/>
      <c r="AY52" s="535"/>
      <c r="AZ52" s="535"/>
      <c r="BA52" s="535"/>
      <c r="BB52" s="535"/>
      <c r="BC52" s="535"/>
      <c r="BD52" s="535"/>
      <c r="BE52" s="491" t="s">
        <v>101</v>
      </c>
      <c r="BF52" s="492"/>
      <c r="BG52" s="492"/>
      <c r="BH52" s="493"/>
      <c r="BI52" s="511">
        <f t="shared" ref="BI52" si="71">ROUND(Y49,2)*20000</f>
        <v>0</v>
      </c>
      <c r="BJ52" s="511"/>
      <c r="BK52" s="605"/>
      <c r="BL52" s="7" t="s">
        <v>406</v>
      </c>
      <c r="BM52" s="136"/>
    </row>
    <row r="53" spans="2:65" ht="3.9" customHeight="1" x14ac:dyDescent="0.45">
      <c r="B53" s="644"/>
      <c r="C53" s="645"/>
      <c r="D53" s="640"/>
      <c r="E53" s="614"/>
      <c r="F53" s="609"/>
      <c r="G53" s="614"/>
      <c r="H53" s="609"/>
      <c r="I53" s="614"/>
      <c r="J53" s="609"/>
      <c r="K53" s="614"/>
      <c r="L53" s="609"/>
      <c r="M53" s="614"/>
      <c r="N53" s="609"/>
      <c r="O53" s="614"/>
      <c r="P53" s="609"/>
      <c r="Q53" s="614"/>
      <c r="R53" s="609"/>
      <c r="S53" s="610"/>
      <c r="T53" s="3"/>
      <c r="W53" s="518"/>
      <c r="X53" s="515"/>
      <c r="Y53" s="580"/>
      <c r="AB53" s="547"/>
      <c r="AC53" s="548"/>
      <c r="AD53" s="548"/>
      <c r="AE53" s="549"/>
      <c r="AF53" s="61" t="s">
        <v>91</v>
      </c>
      <c r="AG53" s="61"/>
      <c r="AH53" s="61"/>
      <c r="AI53" s="61"/>
      <c r="AJ53" s="62" t="s">
        <v>98</v>
      </c>
      <c r="AK53" s="63"/>
      <c r="AL53" s="64"/>
      <c r="AM53" s="503" t="s">
        <v>99</v>
      </c>
      <c r="AN53" s="503"/>
      <c r="AO53" s="503"/>
      <c r="AP53" s="503">
        <f t="shared" ref="AP53" si="72">ROUNDDOWN(IF(AND(OR($H$13="無し",$H$13=""),D49&gt;3.6),100000*D49,0),-3)</f>
        <v>0</v>
      </c>
      <c r="AQ53" s="504"/>
      <c r="AR53" s="605"/>
      <c r="AS53" s="138"/>
      <c r="AT53" s="533" t="s">
        <v>317</v>
      </c>
      <c r="AU53" s="509" t="s">
        <v>245</v>
      </c>
      <c r="AV53" s="510"/>
      <c r="AW53" s="510"/>
      <c r="AX53" s="510"/>
      <c r="AY53" s="510"/>
      <c r="AZ53" s="510"/>
      <c r="BA53" s="510"/>
      <c r="BB53" s="510"/>
      <c r="BC53" s="510"/>
      <c r="BD53" s="510"/>
      <c r="BE53" s="491" t="s">
        <v>101</v>
      </c>
      <c r="BF53" s="492"/>
      <c r="BG53" s="492"/>
      <c r="BH53" s="493"/>
      <c r="BI53" s="511">
        <f t="shared" ref="BI53" si="73">P49*20000</f>
        <v>0</v>
      </c>
      <c r="BJ53" s="511"/>
      <c r="BK53" s="605"/>
      <c r="BL53" s="7" t="s">
        <v>406</v>
      </c>
    </row>
    <row r="54" spans="2:65" ht="3.9" customHeight="1" x14ac:dyDescent="0.45">
      <c r="B54" s="664"/>
      <c r="C54" s="665"/>
      <c r="D54" s="656"/>
      <c r="E54" s="657"/>
      <c r="F54" s="659"/>
      <c r="G54" s="657"/>
      <c r="H54" s="659"/>
      <c r="I54" s="657"/>
      <c r="J54" s="659"/>
      <c r="K54" s="657"/>
      <c r="L54" s="659"/>
      <c r="M54" s="657"/>
      <c r="N54" s="659"/>
      <c r="O54" s="657"/>
      <c r="P54" s="659"/>
      <c r="Q54" s="657"/>
      <c r="R54" s="659"/>
      <c r="S54" s="661"/>
      <c r="T54" s="3"/>
      <c r="W54" s="519"/>
      <c r="X54" s="516"/>
      <c r="Y54" s="581"/>
      <c r="AB54" s="532"/>
      <c r="AC54" s="532"/>
      <c r="AD54" s="532"/>
      <c r="AE54" s="532"/>
      <c r="AF54" s="532"/>
      <c r="AG54" s="532"/>
      <c r="AH54" s="532"/>
      <c r="AI54" s="532"/>
      <c r="AJ54" s="532"/>
      <c r="AK54" s="532"/>
      <c r="AL54" s="532"/>
      <c r="AM54" s="532"/>
      <c r="AN54" s="532"/>
      <c r="AO54" s="532"/>
      <c r="AP54" s="532"/>
      <c r="AQ54" s="532"/>
      <c r="AR54" s="606"/>
      <c r="AS54" s="138"/>
      <c r="AT54" s="534"/>
      <c r="AU54" s="509" t="s">
        <v>246</v>
      </c>
      <c r="AV54" s="510"/>
      <c r="AW54" s="510"/>
      <c r="AX54" s="510"/>
      <c r="AY54" s="510"/>
      <c r="AZ54" s="510"/>
      <c r="BA54" s="510"/>
      <c r="BB54" s="510"/>
      <c r="BC54" s="510"/>
      <c r="BD54" s="510"/>
      <c r="BE54" s="491" t="s">
        <v>238</v>
      </c>
      <c r="BF54" s="492"/>
      <c r="BG54" s="492"/>
      <c r="BH54" s="493"/>
      <c r="BI54" s="511">
        <f t="shared" ref="BI54" si="74">R49*10000</f>
        <v>0</v>
      </c>
      <c r="BJ54" s="511"/>
      <c r="BK54" s="606"/>
      <c r="BL54" s="7" t="s">
        <v>407</v>
      </c>
    </row>
    <row r="55" spans="2:65" ht="3.9" customHeight="1" x14ac:dyDescent="0.45">
      <c r="B55" s="644">
        <v>7</v>
      </c>
      <c r="C55" s="645"/>
      <c r="D55" s="640"/>
      <c r="E55" s="614"/>
      <c r="F55" s="609"/>
      <c r="G55" s="614"/>
      <c r="H55" s="609"/>
      <c r="I55" s="614"/>
      <c r="J55" s="609"/>
      <c r="K55" s="614"/>
      <c r="L55" s="609"/>
      <c r="M55" s="614"/>
      <c r="N55" s="609"/>
      <c r="O55" s="614"/>
      <c r="P55" s="609"/>
      <c r="Q55" s="614"/>
      <c r="R55" s="609"/>
      <c r="S55" s="610"/>
      <c r="T55" s="3"/>
      <c r="W55" s="517">
        <f t="shared" ref="W55" si="75">IFERROR(ROUND(D55*J55/F55,3),0)</f>
        <v>0</v>
      </c>
      <c r="X55" s="514">
        <f t="shared" ref="X55" si="76">IFERROR(ROUND(D55*L55/F55,3),0)</f>
        <v>0</v>
      </c>
      <c r="Y55" s="579">
        <f t="shared" ref="Y55" si="77">IFERROR(ROUND(D55*N55/F55,3),0)</f>
        <v>0</v>
      </c>
      <c r="AB55" s="550" t="s">
        <v>252</v>
      </c>
      <c r="AC55" s="551"/>
      <c r="AD55" s="551"/>
      <c r="AE55" s="552"/>
      <c r="AF55" s="59" t="s">
        <v>82</v>
      </c>
      <c r="AG55" s="59"/>
      <c r="AH55" s="59"/>
      <c r="AI55" s="59"/>
      <c r="AJ55" s="550" t="s">
        <v>253</v>
      </c>
      <c r="AK55" s="551"/>
      <c r="AL55" s="552"/>
      <c r="AM55" s="617" t="s">
        <v>84</v>
      </c>
      <c r="AN55" s="618"/>
      <c r="AO55" s="619"/>
      <c r="AP55" s="182" t="s">
        <v>323</v>
      </c>
      <c r="AQ55" s="181">
        <f t="shared" ref="AQ55" si="78">B55</f>
        <v>7</v>
      </c>
      <c r="AR55" s="604">
        <f t="shared" ref="AR55" si="79">MAX(AP56:AQ59)</f>
        <v>0</v>
      </c>
      <c r="AT55" s="139"/>
      <c r="AU55" s="649" t="s">
        <v>318</v>
      </c>
      <c r="AV55" s="649"/>
      <c r="AW55" s="649"/>
      <c r="AX55" s="649"/>
      <c r="AY55" s="649"/>
      <c r="AZ55" s="649"/>
      <c r="BA55" s="649"/>
      <c r="BB55" s="649"/>
      <c r="BC55" s="649"/>
      <c r="BD55" s="649"/>
      <c r="BE55" s="625" t="s">
        <v>83</v>
      </c>
      <c r="BF55" s="648"/>
      <c r="BG55" s="648"/>
      <c r="BH55" s="626"/>
      <c r="BI55" s="625" t="s">
        <v>85</v>
      </c>
      <c r="BJ55" s="626"/>
      <c r="BK55" s="604">
        <f t="shared" ref="BK55" si="80">IFERROR(ROUNDDOWN(SUM(BI56:BJ60),-3),0)</f>
        <v>0</v>
      </c>
    </row>
    <row r="56" spans="2:65" ht="3.9" customHeight="1" x14ac:dyDescent="0.45">
      <c r="B56" s="644"/>
      <c r="C56" s="645"/>
      <c r="D56" s="640"/>
      <c r="E56" s="614"/>
      <c r="F56" s="609"/>
      <c r="G56" s="614"/>
      <c r="H56" s="609"/>
      <c r="I56" s="614"/>
      <c r="J56" s="609"/>
      <c r="K56" s="614"/>
      <c r="L56" s="609"/>
      <c r="M56" s="614"/>
      <c r="N56" s="609"/>
      <c r="O56" s="614"/>
      <c r="P56" s="609"/>
      <c r="Q56" s="614"/>
      <c r="R56" s="609"/>
      <c r="S56" s="610"/>
      <c r="T56" s="3"/>
      <c r="W56" s="518"/>
      <c r="X56" s="515"/>
      <c r="Y56" s="580"/>
      <c r="AB56" s="544" t="s">
        <v>87</v>
      </c>
      <c r="AC56" s="545"/>
      <c r="AD56" s="545"/>
      <c r="AE56" s="546"/>
      <c r="AF56" s="61" t="s">
        <v>88</v>
      </c>
      <c r="AG56" s="61"/>
      <c r="AH56" s="61"/>
      <c r="AI56" s="61"/>
      <c r="AJ56" s="62" t="s">
        <v>89</v>
      </c>
      <c r="AK56" s="63"/>
      <c r="AL56" s="64"/>
      <c r="AM56" s="503" t="s">
        <v>90</v>
      </c>
      <c r="AN56" s="503"/>
      <c r="AO56" s="503"/>
      <c r="AP56" s="503">
        <f t="shared" ref="AP56" si="81">ROUNDDOWN(MIN(IF(AND($H$13="有り",D55&lt;=3.6),130000*D55,0),390000),-3)</f>
        <v>0</v>
      </c>
      <c r="AQ56" s="504"/>
      <c r="AR56" s="605"/>
      <c r="AS56" s="137"/>
      <c r="AT56" s="505" t="s">
        <v>316</v>
      </c>
      <c r="AU56" s="616" t="s">
        <v>399</v>
      </c>
      <c r="AV56" s="616"/>
      <c r="AW56" s="616"/>
      <c r="AX56" s="616"/>
      <c r="AY56" s="616"/>
      <c r="AZ56" s="616"/>
      <c r="BA56" s="616"/>
      <c r="BB56" s="616"/>
      <c r="BC56" s="616"/>
      <c r="BD56" s="616"/>
      <c r="BE56" s="491" t="s">
        <v>402</v>
      </c>
      <c r="BF56" s="492"/>
      <c r="BG56" s="492"/>
      <c r="BH56" s="493"/>
      <c r="BI56" s="511">
        <f t="shared" ref="BI56" si="82">ROUND(W55,2)*80000</f>
        <v>0</v>
      </c>
      <c r="BJ56" s="511"/>
      <c r="BK56" s="605"/>
      <c r="BL56" s="7" t="s">
        <v>404</v>
      </c>
    </row>
    <row r="57" spans="2:65" ht="3.9" customHeight="1" x14ac:dyDescent="0.45">
      <c r="B57" s="644"/>
      <c r="C57" s="645"/>
      <c r="D57" s="640"/>
      <c r="E57" s="614"/>
      <c r="F57" s="609"/>
      <c r="G57" s="614"/>
      <c r="H57" s="609"/>
      <c r="I57" s="614"/>
      <c r="J57" s="609"/>
      <c r="K57" s="614"/>
      <c r="L57" s="609"/>
      <c r="M57" s="614"/>
      <c r="N57" s="609"/>
      <c r="O57" s="614"/>
      <c r="P57" s="609"/>
      <c r="Q57" s="614"/>
      <c r="R57" s="609"/>
      <c r="S57" s="610"/>
      <c r="T57" s="3"/>
      <c r="W57" s="518"/>
      <c r="X57" s="515"/>
      <c r="Y57" s="580"/>
      <c r="AB57" s="547"/>
      <c r="AC57" s="548"/>
      <c r="AD57" s="548"/>
      <c r="AE57" s="549"/>
      <c r="AF57" s="61" t="s">
        <v>91</v>
      </c>
      <c r="AG57" s="61"/>
      <c r="AH57" s="61"/>
      <c r="AI57" s="61"/>
      <c r="AJ57" s="62" t="s">
        <v>92</v>
      </c>
      <c r="AK57" s="63"/>
      <c r="AL57" s="64"/>
      <c r="AM57" s="503" t="s">
        <v>93</v>
      </c>
      <c r="AN57" s="503"/>
      <c r="AO57" s="503"/>
      <c r="AP57" s="503">
        <f t="shared" ref="AP57" si="83">ROUNDDOWN(MIN(IF(AND(OR($H$13="無し",$H$13=""),D55&lt;=3.6),120000*D55,0),360000),-3)</f>
        <v>0</v>
      </c>
      <c r="AQ57" s="504"/>
      <c r="AR57" s="605"/>
      <c r="AS57" s="137"/>
      <c r="AT57" s="506"/>
      <c r="AU57" s="620" t="s">
        <v>400</v>
      </c>
      <c r="AV57" s="620"/>
      <c r="AW57" s="620"/>
      <c r="AX57" s="620"/>
      <c r="AY57" s="620"/>
      <c r="AZ57" s="620"/>
      <c r="BA57" s="620"/>
      <c r="BB57" s="620"/>
      <c r="BC57" s="620"/>
      <c r="BD57" s="620"/>
      <c r="BE57" s="491" t="s">
        <v>100</v>
      </c>
      <c r="BF57" s="492"/>
      <c r="BG57" s="492"/>
      <c r="BH57" s="493"/>
      <c r="BI57" s="511">
        <f t="shared" ref="BI57" si="84">ROUND(X55,2)*50000</f>
        <v>0</v>
      </c>
      <c r="BJ57" s="511"/>
      <c r="BK57" s="605"/>
      <c r="BL57" s="7" t="s">
        <v>405</v>
      </c>
    </row>
    <row r="58" spans="2:65" ht="3.9" customHeight="1" x14ac:dyDescent="0.45">
      <c r="B58" s="644"/>
      <c r="C58" s="645"/>
      <c r="D58" s="640"/>
      <c r="E58" s="614"/>
      <c r="F58" s="609"/>
      <c r="G58" s="614"/>
      <c r="H58" s="609"/>
      <c r="I58" s="614"/>
      <c r="J58" s="609"/>
      <c r="K58" s="614"/>
      <c r="L58" s="609"/>
      <c r="M58" s="614"/>
      <c r="N58" s="609"/>
      <c r="O58" s="614"/>
      <c r="P58" s="609"/>
      <c r="Q58" s="614"/>
      <c r="R58" s="609"/>
      <c r="S58" s="610"/>
      <c r="T58" s="3"/>
      <c r="W58" s="518"/>
      <c r="X58" s="515"/>
      <c r="Y58" s="580"/>
      <c r="AB58" s="544" t="s">
        <v>94</v>
      </c>
      <c r="AC58" s="545"/>
      <c r="AD58" s="545"/>
      <c r="AE58" s="546"/>
      <c r="AF58" s="61" t="s">
        <v>88</v>
      </c>
      <c r="AG58" s="61"/>
      <c r="AH58" s="61"/>
      <c r="AI58" s="61"/>
      <c r="AJ58" s="62" t="s">
        <v>95</v>
      </c>
      <c r="AK58" s="63"/>
      <c r="AL58" s="64"/>
      <c r="AM58" s="503" t="s">
        <v>96</v>
      </c>
      <c r="AN58" s="503"/>
      <c r="AO58" s="503"/>
      <c r="AP58" s="503">
        <f t="shared" ref="AP58" si="85">ROUNDDOWN(IF(AND($H$13="有り",D55&gt;3.6),110000*D55,0),-3)</f>
        <v>0</v>
      </c>
      <c r="AQ58" s="504"/>
      <c r="AR58" s="605"/>
      <c r="AS58" s="138"/>
      <c r="AT58" s="507"/>
      <c r="AU58" s="535" t="s">
        <v>401</v>
      </c>
      <c r="AV58" s="535"/>
      <c r="AW58" s="535"/>
      <c r="AX58" s="535"/>
      <c r="AY58" s="535"/>
      <c r="AZ58" s="535"/>
      <c r="BA58" s="535"/>
      <c r="BB58" s="535"/>
      <c r="BC58" s="535"/>
      <c r="BD58" s="535"/>
      <c r="BE58" s="491" t="s">
        <v>101</v>
      </c>
      <c r="BF58" s="492"/>
      <c r="BG58" s="492"/>
      <c r="BH58" s="493"/>
      <c r="BI58" s="511">
        <f t="shared" ref="BI58" si="86">ROUND(Y55,2)*20000</f>
        <v>0</v>
      </c>
      <c r="BJ58" s="511"/>
      <c r="BK58" s="605"/>
      <c r="BL58" s="7" t="s">
        <v>406</v>
      </c>
      <c r="BM58" s="136"/>
    </row>
    <row r="59" spans="2:65" ht="3.9" customHeight="1" x14ac:dyDescent="0.45">
      <c r="B59" s="644"/>
      <c r="C59" s="645"/>
      <c r="D59" s="640"/>
      <c r="E59" s="614"/>
      <c r="F59" s="609"/>
      <c r="G59" s="614"/>
      <c r="H59" s="609"/>
      <c r="I59" s="614"/>
      <c r="J59" s="609"/>
      <c r="K59" s="614"/>
      <c r="L59" s="609"/>
      <c r="M59" s="614"/>
      <c r="N59" s="609"/>
      <c r="O59" s="614"/>
      <c r="P59" s="609"/>
      <c r="Q59" s="614"/>
      <c r="R59" s="609"/>
      <c r="S59" s="610"/>
      <c r="T59" s="3"/>
      <c r="W59" s="518"/>
      <c r="X59" s="515"/>
      <c r="Y59" s="580"/>
      <c r="AB59" s="547"/>
      <c r="AC59" s="548"/>
      <c r="AD59" s="548"/>
      <c r="AE59" s="549"/>
      <c r="AF59" s="61" t="s">
        <v>91</v>
      </c>
      <c r="AG59" s="61"/>
      <c r="AH59" s="61"/>
      <c r="AI59" s="61"/>
      <c r="AJ59" s="62" t="s">
        <v>98</v>
      </c>
      <c r="AK59" s="63"/>
      <c r="AL59" s="64"/>
      <c r="AM59" s="503" t="s">
        <v>99</v>
      </c>
      <c r="AN59" s="503"/>
      <c r="AO59" s="503"/>
      <c r="AP59" s="503">
        <f t="shared" ref="AP59" si="87">ROUNDDOWN(IF(AND(OR($H$13="無し",$H$13=""),D55&gt;3.6),100000*D55,0),-3)</f>
        <v>0</v>
      </c>
      <c r="AQ59" s="504"/>
      <c r="AR59" s="605"/>
      <c r="AS59" s="138"/>
      <c r="AT59" s="533" t="s">
        <v>317</v>
      </c>
      <c r="AU59" s="509" t="s">
        <v>245</v>
      </c>
      <c r="AV59" s="510"/>
      <c r="AW59" s="510"/>
      <c r="AX59" s="510"/>
      <c r="AY59" s="510"/>
      <c r="AZ59" s="510"/>
      <c r="BA59" s="510"/>
      <c r="BB59" s="510"/>
      <c r="BC59" s="510"/>
      <c r="BD59" s="510"/>
      <c r="BE59" s="491" t="s">
        <v>101</v>
      </c>
      <c r="BF59" s="492"/>
      <c r="BG59" s="492"/>
      <c r="BH59" s="493"/>
      <c r="BI59" s="511">
        <f t="shared" ref="BI59" si="88">P55*20000</f>
        <v>0</v>
      </c>
      <c r="BJ59" s="511"/>
      <c r="BK59" s="605"/>
      <c r="BL59" s="7" t="s">
        <v>406</v>
      </c>
    </row>
    <row r="60" spans="2:65" ht="3.9" customHeight="1" x14ac:dyDescent="0.45">
      <c r="B60" s="644"/>
      <c r="C60" s="645"/>
      <c r="D60" s="640"/>
      <c r="E60" s="614"/>
      <c r="F60" s="609"/>
      <c r="G60" s="614"/>
      <c r="H60" s="609"/>
      <c r="I60" s="614"/>
      <c r="J60" s="609"/>
      <c r="K60" s="614"/>
      <c r="L60" s="609"/>
      <c r="M60" s="614"/>
      <c r="N60" s="609"/>
      <c r="O60" s="614"/>
      <c r="P60" s="609"/>
      <c r="Q60" s="614"/>
      <c r="R60" s="609"/>
      <c r="S60" s="610"/>
      <c r="T60" s="3"/>
      <c r="W60" s="519"/>
      <c r="X60" s="516"/>
      <c r="Y60" s="581"/>
      <c r="AB60" s="532"/>
      <c r="AC60" s="532"/>
      <c r="AD60" s="532"/>
      <c r="AE60" s="532"/>
      <c r="AF60" s="532"/>
      <c r="AG60" s="532"/>
      <c r="AH60" s="532"/>
      <c r="AI60" s="532"/>
      <c r="AJ60" s="532"/>
      <c r="AK60" s="532"/>
      <c r="AL60" s="532"/>
      <c r="AM60" s="532"/>
      <c r="AN60" s="532"/>
      <c r="AO60" s="532"/>
      <c r="AP60" s="532"/>
      <c r="AQ60" s="532"/>
      <c r="AR60" s="606"/>
      <c r="AS60" s="138"/>
      <c r="AT60" s="534"/>
      <c r="AU60" s="509" t="s">
        <v>246</v>
      </c>
      <c r="AV60" s="510"/>
      <c r="AW60" s="510"/>
      <c r="AX60" s="510"/>
      <c r="AY60" s="510"/>
      <c r="AZ60" s="510"/>
      <c r="BA60" s="510"/>
      <c r="BB60" s="510"/>
      <c r="BC60" s="510"/>
      <c r="BD60" s="510"/>
      <c r="BE60" s="491" t="s">
        <v>238</v>
      </c>
      <c r="BF60" s="492"/>
      <c r="BG60" s="492"/>
      <c r="BH60" s="493"/>
      <c r="BI60" s="511">
        <f t="shared" ref="BI60" si="89">R55*10000</f>
        <v>0</v>
      </c>
      <c r="BJ60" s="511"/>
      <c r="BK60" s="606"/>
      <c r="BL60" s="7" t="s">
        <v>407</v>
      </c>
    </row>
    <row r="61" spans="2:65" ht="3.9" customHeight="1" x14ac:dyDescent="0.45">
      <c r="B61" s="662">
        <v>8</v>
      </c>
      <c r="C61" s="663"/>
      <c r="D61" s="654"/>
      <c r="E61" s="655"/>
      <c r="F61" s="658"/>
      <c r="G61" s="655"/>
      <c r="H61" s="658"/>
      <c r="I61" s="655"/>
      <c r="J61" s="658"/>
      <c r="K61" s="655"/>
      <c r="L61" s="658"/>
      <c r="M61" s="655"/>
      <c r="N61" s="658"/>
      <c r="O61" s="655"/>
      <c r="P61" s="658"/>
      <c r="Q61" s="655"/>
      <c r="R61" s="658"/>
      <c r="S61" s="660"/>
      <c r="T61" s="3"/>
      <c r="W61" s="517">
        <f t="shared" ref="W61" si="90">IFERROR(ROUND(D61*J61/F61,3),0)</f>
        <v>0</v>
      </c>
      <c r="X61" s="514">
        <f t="shared" ref="X61" si="91">IFERROR(ROUND(D61*L61/F61,3),0)</f>
        <v>0</v>
      </c>
      <c r="Y61" s="579">
        <f t="shared" ref="Y61" si="92">IFERROR(ROUND(D61*N61/F61,3),0)</f>
        <v>0</v>
      </c>
      <c r="AB61" s="550" t="s">
        <v>252</v>
      </c>
      <c r="AC61" s="551"/>
      <c r="AD61" s="551"/>
      <c r="AE61" s="552"/>
      <c r="AF61" s="59" t="s">
        <v>82</v>
      </c>
      <c r="AG61" s="59"/>
      <c r="AH61" s="59"/>
      <c r="AI61" s="59"/>
      <c r="AJ61" s="550" t="s">
        <v>253</v>
      </c>
      <c r="AK61" s="551"/>
      <c r="AL61" s="552"/>
      <c r="AM61" s="617" t="s">
        <v>84</v>
      </c>
      <c r="AN61" s="618"/>
      <c r="AO61" s="619"/>
      <c r="AP61" s="182" t="s">
        <v>323</v>
      </c>
      <c r="AQ61" s="181">
        <f t="shared" ref="AQ61" si="93">B61</f>
        <v>8</v>
      </c>
      <c r="AR61" s="604">
        <f t="shared" ref="AR61" si="94">MAX(AP62:AQ65)</f>
        <v>0</v>
      </c>
      <c r="AT61" s="139"/>
      <c r="AU61" s="649" t="s">
        <v>318</v>
      </c>
      <c r="AV61" s="649"/>
      <c r="AW61" s="649"/>
      <c r="AX61" s="649"/>
      <c r="AY61" s="649"/>
      <c r="AZ61" s="649"/>
      <c r="BA61" s="649"/>
      <c r="BB61" s="649"/>
      <c r="BC61" s="649"/>
      <c r="BD61" s="649"/>
      <c r="BE61" s="625" t="s">
        <v>83</v>
      </c>
      <c r="BF61" s="648"/>
      <c r="BG61" s="648"/>
      <c r="BH61" s="626"/>
      <c r="BI61" s="625" t="s">
        <v>85</v>
      </c>
      <c r="BJ61" s="626"/>
      <c r="BK61" s="604">
        <f t="shared" ref="BK61" si="95">IFERROR(ROUNDDOWN(SUM(BI62:BJ66),-3),0)</f>
        <v>0</v>
      </c>
    </row>
    <row r="62" spans="2:65" ht="3.9" customHeight="1" x14ac:dyDescent="0.45">
      <c r="B62" s="644"/>
      <c r="C62" s="645"/>
      <c r="D62" s="640"/>
      <c r="E62" s="614"/>
      <c r="F62" s="609"/>
      <c r="G62" s="614"/>
      <c r="H62" s="609"/>
      <c r="I62" s="614"/>
      <c r="J62" s="609"/>
      <c r="K62" s="614"/>
      <c r="L62" s="609"/>
      <c r="M62" s="614"/>
      <c r="N62" s="609"/>
      <c r="O62" s="614"/>
      <c r="P62" s="609"/>
      <c r="Q62" s="614"/>
      <c r="R62" s="609"/>
      <c r="S62" s="610"/>
      <c r="T62" s="3"/>
      <c r="W62" s="518"/>
      <c r="X62" s="515"/>
      <c r="Y62" s="580"/>
      <c r="AB62" s="544" t="s">
        <v>87</v>
      </c>
      <c r="AC62" s="545"/>
      <c r="AD62" s="545"/>
      <c r="AE62" s="546"/>
      <c r="AF62" s="61" t="s">
        <v>88</v>
      </c>
      <c r="AG62" s="61"/>
      <c r="AH62" s="61"/>
      <c r="AI62" s="61"/>
      <c r="AJ62" s="62" t="s">
        <v>89</v>
      </c>
      <c r="AK62" s="63"/>
      <c r="AL62" s="64"/>
      <c r="AM62" s="503" t="s">
        <v>90</v>
      </c>
      <c r="AN62" s="503"/>
      <c r="AO62" s="503"/>
      <c r="AP62" s="503">
        <f t="shared" ref="AP62" si="96">ROUNDDOWN(MIN(IF(AND($H$13="有り",D61&lt;=3.6),130000*D61,0),390000),-3)</f>
        <v>0</v>
      </c>
      <c r="AQ62" s="504"/>
      <c r="AR62" s="605"/>
      <c r="AS62" s="137"/>
      <c r="AT62" s="505" t="s">
        <v>316</v>
      </c>
      <c r="AU62" s="616" t="s">
        <v>399</v>
      </c>
      <c r="AV62" s="616"/>
      <c r="AW62" s="616"/>
      <c r="AX62" s="616"/>
      <c r="AY62" s="616"/>
      <c r="AZ62" s="616"/>
      <c r="BA62" s="616"/>
      <c r="BB62" s="616"/>
      <c r="BC62" s="616"/>
      <c r="BD62" s="616"/>
      <c r="BE62" s="491" t="s">
        <v>402</v>
      </c>
      <c r="BF62" s="492"/>
      <c r="BG62" s="492"/>
      <c r="BH62" s="493"/>
      <c r="BI62" s="511">
        <f t="shared" ref="BI62" si="97">ROUND(W61,2)*80000</f>
        <v>0</v>
      </c>
      <c r="BJ62" s="511"/>
      <c r="BK62" s="605"/>
      <c r="BL62" s="7" t="s">
        <v>404</v>
      </c>
    </row>
    <row r="63" spans="2:65" ht="3.9" customHeight="1" x14ac:dyDescent="0.45">
      <c r="B63" s="644"/>
      <c r="C63" s="645"/>
      <c r="D63" s="640"/>
      <c r="E63" s="614"/>
      <c r="F63" s="609"/>
      <c r="G63" s="614"/>
      <c r="H63" s="609"/>
      <c r="I63" s="614"/>
      <c r="J63" s="609"/>
      <c r="K63" s="614"/>
      <c r="L63" s="609"/>
      <c r="M63" s="614"/>
      <c r="N63" s="609"/>
      <c r="O63" s="614"/>
      <c r="P63" s="609"/>
      <c r="Q63" s="614"/>
      <c r="R63" s="609"/>
      <c r="S63" s="610"/>
      <c r="T63" s="3"/>
      <c r="W63" s="518"/>
      <c r="X63" s="515"/>
      <c r="Y63" s="580"/>
      <c r="AB63" s="547"/>
      <c r="AC63" s="548"/>
      <c r="AD63" s="548"/>
      <c r="AE63" s="549"/>
      <c r="AF63" s="61" t="s">
        <v>91</v>
      </c>
      <c r="AG63" s="61"/>
      <c r="AH63" s="61"/>
      <c r="AI63" s="61"/>
      <c r="AJ63" s="62" t="s">
        <v>92</v>
      </c>
      <c r="AK63" s="63"/>
      <c r="AL63" s="64"/>
      <c r="AM63" s="503" t="s">
        <v>93</v>
      </c>
      <c r="AN63" s="503"/>
      <c r="AO63" s="503"/>
      <c r="AP63" s="503">
        <f t="shared" ref="AP63" si="98">ROUNDDOWN(MIN(IF(AND(OR($H$13="無し",$H$13=""),D61&lt;=3.6),120000*D61,0),360000),-3)</f>
        <v>0</v>
      </c>
      <c r="AQ63" s="504"/>
      <c r="AR63" s="605"/>
      <c r="AS63" s="137"/>
      <c r="AT63" s="506"/>
      <c r="AU63" s="620" t="s">
        <v>400</v>
      </c>
      <c r="AV63" s="620"/>
      <c r="AW63" s="620"/>
      <c r="AX63" s="620"/>
      <c r="AY63" s="620"/>
      <c r="AZ63" s="620"/>
      <c r="BA63" s="620"/>
      <c r="BB63" s="620"/>
      <c r="BC63" s="620"/>
      <c r="BD63" s="620"/>
      <c r="BE63" s="491" t="s">
        <v>100</v>
      </c>
      <c r="BF63" s="492"/>
      <c r="BG63" s="492"/>
      <c r="BH63" s="493"/>
      <c r="BI63" s="511">
        <f t="shared" ref="BI63" si="99">ROUND(X61,2)*50000</f>
        <v>0</v>
      </c>
      <c r="BJ63" s="511"/>
      <c r="BK63" s="605"/>
      <c r="BL63" s="7" t="s">
        <v>405</v>
      </c>
    </row>
    <row r="64" spans="2:65" ht="3.9" customHeight="1" x14ac:dyDescent="0.45">
      <c r="B64" s="644"/>
      <c r="C64" s="645"/>
      <c r="D64" s="640"/>
      <c r="E64" s="614"/>
      <c r="F64" s="609"/>
      <c r="G64" s="614"/>
      <c r="H64" s="609"/>
      <c r="I64" s="614"/>
      <c r="J64" s="609"/>
      <c r="K64" s="614"/>
      <c r="L64" s="609"/>
      <c r="M64" s="614"/>
      <c r="N64" s="609"/>
      <c r="O64" s="614"/>
      <c r="P64" s="609"/>
      <c r="Q64" s="614"/>
      <c r="R64" s="609"/>
      <c r="S64" s="610"/>
      <c r="T64" s="3"/>
      <c r="W64" s="518"/>
      <c r="X64" s="515"/>
      <c r="Y64" s="580"/>
      <c r="AB64" s="544" t="s">
        <v>94</v>
      </c>
      <c r="AC64" s="545"/>
      <c r="AD64" s="545"/>
      <c r="AE64" s="546"/>
      <c r="AF64" s="61" t="s">
        <v>88</v>
      </c>
      <c r="AG64" s="61"/>
      <c r="AH64" s="61"/>
      <c r="AI64" s="61"/>
      <c r="AJ64" s="62" t="s">
        <v>95</v>
      </c>
      <c r="AK64" s="63"/>
      <c r="AL64" s="64"/>
      <c r="AM64" s="503" t="s">
        <v>96</v>
      </c>
      <c r="AN64" s="503"/>
      <c r="AO64" s="503"/>
      <c r="AP64" s="503">
        <f t="shared" ref="AP64" si="100">ROUNDDOWN(IF(AND($H$13="有り",D61&gt;3.6),110000*D61,0),-3)</f>
        <v>0</v>
      </c>
      <c r="AQ64" s="504"/>
      <c r="AR64" s="605"/>
      <c r="AS64" s="138"/>
      <c r="AT64" s="507"/>
      <c r="AU64" s="535" t="s">
        <v>401</v>
      </c>
      <c r="AV64" s="535"/>
      <c r="AW64" s="535"/>
      <c r="AX64" s="535"/>
      <c r="AY64" s="535"/>
      <c r="AZ64" s="535"/>
      <c r="BA64" s="535"/>
      <c r="BB64" s="535"/>
      <c r="BC64" s="535"/>
      <c r="BD64" s="535"/>
      <c r="BE64" s="491" t="s">
        <v>101</v>
      </c>
      <c r="BF64" s="492"/>
      <c r="BG64" s="492"/>
      <c r="BH64" s="493"/>
      <c r="BI64" s="511">
        <f t="shared" ref="BI64" si="101">ROUND(Y61,2)*20000</f>
        <v>0</v>
      </c>
      <c r="BJ64" s="511"/>
      <c r="BK64" s="605"/>
      <c r="BL64" s="7" t="s">
        <v>406</v>
      </c>
      <c r="BM64" s="136"/>
    </row>
    <row r="65" spans="2:65" ht="3.9" customHeight="1" x14ac:dyDescent="0.45">
      <c r="B65" s="644"/>
      <c r="C65" s="645"/>
      <c r="D65" s="640"/>
      <c r="E65" s="614"/>
      <c r="F65" s="609"/>
      <c r="G65" s="614"/>
      <c r="H65" s="609"/>
      <c r="I65" s="614"/>
      <c r="J65" s="609"/>
      <c r="K65" s="614"/>
      <c r="L65" s="609"/>
      <c r="M65" s="614"/>
      <c r="N65" s="609"/>
      <c r="O65" s="614"/>
      <c r="P65" s="609"/>
      <c r="Q65" s="614"/>
      <c r="R65" s="609"/>
      <c r="S65" s="610"/>
      <c r="T65" s="3"/>
      <c r="W65" s="518"/>
      <c r="X65" s="515"/>
      <c r="Y65" s="580"/>
      <c r="AB65" s="547"/>
      <c r="AC65" s="548"/>
      <c r="AD65" s="548"/>
      <c r="AE65" s="549"/>
      <c r="AF65" s="61" t="s">
        <v>91</v>
      </c>
      <c r="AG65" s="61"/>
      <c r="AH65" s="61"/>
      <c r="AI65" s="61"/>
      <c r="AJ65" s="62" t="s">
        <v>98</v>
      </c>
      <c r="AK65" s="63"/>
      <c r="AL65" s="64"/>
      <c r="AM65" s="503" t="s">
        <v>99</v>
      </c>
      <c r="AN65" s="503"/>
      <c r="AO65" s="503"/>
      <c r="AP65" s="503">
        <f t="shared" ref="AP65" si="102">ROUNDDOWN(IF(AND(OR($H$13="無し",$H$13=""),D61&gt;3.6),100000*D61,0),-3)</f>
        <v>0</v>
      </c>
      <c r="AQ65" s="504"/>
      <c r="AR65" s="605"/>
      <c r="AS65" s="138"/>
      <c r="AT65" s="533" t="s">
        <v>317</v>
      </c>
      <c r="AU65" s="509" t="s">
        <v>245</v>
      </c>
      <c r="AV65" s="510"/>
      <c r="AW65" s="510"/>
      <c r="AX65" s="510"/>
      <c r="AY65" s="510"/>
      <c r="AZ65" s="510"/>
      <c r="BA65" s="510"/>
      <c r="BB65" s="510"/>
      <c r="BC65" s="510"/>
      <c r="BD65" s="510"/>
      <c r="BE65" s="491" t="s">
        <v>101</v>
      </c>
      <c r="BF65" s="492"/>
      <c r="BG65" s="492"/>
      <c r="BH65" s="493"/>
      <c r="BI65" s="511">
        <f t="shared" ref="BI65" si="103">P61*20000</f>
        <v>0</v>
      </c>
      <c r="BJ65" s="511"/>
      <c r="BK65" s="605"/>
      <c r="BL65" s="7" t="s">
        <v>406</v>
      </c>
    </row>
    <row r="66" spans="2:65" ht="3.9" customHeight="1" x14ac:dyDescent="0.45">
      <c r="B66" s="664"/>
      <c r="C66" s="665"/>
      <c r="D66" s="656"/>
      <c r="E66" s="657"/>
      <c r="F66" s="659"/>
      <c r="G66" s="657"/>
      <c r="H66" s="659"/>
      <c r="I66" s="657"/>
      <c r="J66" s="659"/>
      <c r="K66" s="657"/>
      <c r="L66" s="659"/>
      <c r="M66" s="657"/>
      <c r="N66" s="659"/>
      <c r="O66" s="657"/>
      <c r="P66" s="659"/>
      <c r="Q66" s="657"/>
      <c r="R66" s="659"/>
      <c r="S66" s="661"/>
      <c r="T66" s="3"/>
      <c r="W66" s="519"/>
      <c r="X66" s="516"/>
      <c r="Y66" s="581"/>
      <c r="AB66" s="532"/>
      <c r="AC66" s="532"/>
      <c r="AD66" s="532"/>
      <c r="AE66" s="532"/>
      <c r="AF66" s="532"/>
      <c r="AG66" s="532"/>
      <c r="AH66" s="532"/>
      <c r="AI66" s="532"/>
      <c r="AJ66" s="532"/>
      <c r="AK66" s="532"/>
      <c r="AL66" s="532"/>
      <c r="AM66" s="532"/>
      <c r="AN66" s="532"/>
      <c r="AO66" s="532"/>
      <c r="AP66" s="532"/>
      <c r="AQ66" s="532"/>
      <c r="AR66" s="606"/>
      <c r="AS66" s="138"/>
      <c r="AT66" s="534"/>
      <c r="AU66" s="509" t="s">
        <v>246</v>
      </c>
      <c r="AV66" s="510"/>
      <c r="AW66" s="510"/>
      <c r="AX66" s="510"/>
      <c r="AY66" s="510"/>
      <c r="AZ66" s="510"/>
      <c r="BA66" s="510"/>
      <c r="BB66" s="510"/>
      <c r="BC66" s="510"/>
      <c r="BD66" s="510"/>
      <c r="BE66" s="491" t="s">
        <v>238</v>
      </c>
      <c r="BF66" s="492"/>
      <c r="BG66" s="492"/>
      <c r="BH66" s="493"/>
      <c r="BI66" s="511">
        <f t="shared" ref="BI66" si="104">R61*10000</f>
        <v>0</v>
      </c>
      <c r="BJ66" s="511"/>
      <c r="BK66" s="606"/>
      <c r="BL66" s="7" t="s">
        <v>407</v>
      </c>
    </row>
    <row r="67" spans="2:65" ht="3.9" customHeight="1" x14ac:dyDescent="0.45">
      <c r="B67" s="644">
        <v>9</v>
      </c>
      <c r="C67" s="645"/>
      <c r="D67" s="640"/>
      <c r="E67" s="614"/>
      <c r="F67" s="609"/>
      <c r="G67" s="614"/>
      <c r="H67" s="609"/>
      <c r="I67" s="614"/>
      <c r="J67" s="609"/>
      <c r="K67" s="614"/>
      <c r="L67" s="609"/>
      <c r="M67" s="614"/>
      <c r="N67" s="609"/>
      <c r="O67" s="614"/>
      <c r="P67" s="609"/>
      <c r="Q67" s="614"/>
      <c r="R67" s="609"/>
      <c r="S67" s="610"/>
      <c r="T67" s="3"/>
      <c r="W67" s="517">
        <f t="shared" ref="W67" si="105">IFERROR(ROUND(D67*J67/F67,3),0)</f>
        <v>0</v>
      </c>
      <c r="X67" s="514">
        <f t="shared" ref="X67" si="106">IFERROR(ROUND(D67*L67/F67,3),0)</f>
        <v>0</v>
      </c>
      <c r="Y67" s="579">
        <f t="shared" ref="Y67" si="107">IFERROR(ROUND(D67*N67/F67,3),0)</f>
        <v>0</v>
      </c>
      <c r="AB67" s="550" t="s">
        <v>252</v>
      </c>
      <c r="AC67" s="551"/>
      <c r="AD67" s="551"/>
      <c r="AE67" s="552"/>
      <c r="AF67" s="59" t="s">
        <v>82</v>
      </c>
      <c r="AG67" s="59"/>
      <c r="AH67" s="59"/>
      <c r="AI67" s="59"/>
      <c r="AJ67" s="550" t="s">
        <v>253</v>
      </c>
      <c r="AK67" s="551"/>
      <c r="AL67" s="552"/>
      <c r="AM67" s="617" t="s">
        <v>84</v>
      </c>
      <c r="AN67" s="618"/>
      <c r="AO67" s="619"/>
      <c r="AP67" s="182" t="s">
        <v>323</v>
      </c>
      <c r="AQ67" s="181">
        <f t="shared" ref="AQ67" si="108">B67</f>
        <v>9</v>
      </c>
      <c r="AR67" s="604">
        <f t="shared" ref="AR67" si="109">MAX(AP68:AQ71)</f>
        <v>0</v>
      </c>
      <c r="AT67" s="139"/>
      <c r="AU67" s="649" t="s">
        <v>318</v>
      </c>
      <c r="AV67" s="649"/>
      <c r="AW67" s="649"/>
      <c r="AX67" s="649"/>
      <c r="AY67" s="649"/>
      <c r="AZ67" s="649"/>
      <c r="BA67" s="649"/>
      <c r="BB67" s="649"/>
      <c r="BC67" s="649"/>
      <c r="BD67" s="649"/>
      <c r="BE67" s="625" t="s">
        <v>83</v>
      </c>
      <c r="BF67" s="648"/>
      <c r="BG67" s="648"/>
      <c r="BH67" s="626"/>
      <c r="BI67" s="625" t="s">
        <v>85</v>
      </c>
      <c r="BJ67" s="626"/>
      <c r="BK67" s="604">
        <f t="shared" ref="BK67" si="110">IFERROR(ROUNDDOWN(SUM(BI68:BJ72),-3),0)</f>
        <v>0</v>
      </c>
    </row>
    <row r="68" spans="2:65" ht="3.9" customHeight="1" x14ac:dyDescent="0.45">
      <c r="B68" s="644"/>
      <c r="C68" s="645"/>
      <c r="D68" s="640"/>
      <c r="E68" s="614"/>
      <c r="F68" s="609"/>
      <c r="G68" s="614"/>
      <c r="H68" s="609"/>
      <c r="I68" s="614"/>
      <c r="J68" s="609"/>
      <c r="K68" s="614"/>
      <c r="L68" s="609"/>
      <c r="M68" s="614"/>
      <c r="N68" s="609"/>
      <c r="O68" s="614"/>
      <c r="P68" s="609"/>
      <c r="Q68" s="614"/>
      <c r="R68" s="609"/>
      <c r="S68" s="610"/>
      <c r="T68" s="3"/>
      <c r="W68" s="518"/>
      <c r="X68" s="515"/>
      <c r="Y68" s="580"/>
      <c r="AB68" s="544" t="s">
        <v>87</v>
      </c>
      <c r="AC68" s="545"/>
      <c r="AD68" s="545"/>
      <c r="AE68" s="546"/>
      <c r="AF68" s="61" t="s">
        <v>88</v>
      </c>
      <c r="AG68" s="61"/>
      <c r="AH68" s="61"/>
      <c r="AI68" s="61"/>
      <c r="AJ68" s="62" t="s">
        <v>89</v>
      </c>
      <c r="AK68" s="63"/>
      <c r="AL68" s="64"/>
      <c r="AM68" s="503" t="s">
        <v>90</v>
      </c>
      <c r="AN68" s="503"/>
      <c r="AO68" s="503"/>
      <c r="AP68" s="503">
        <f t="shared" ref="AP68" si="111">ROUNDDOWN(MIN(IF(AND($H$13="有り",D67&lt;=3.6),130000*D67,0),390000),-3)</f>
        <v>0</v>
      </c>
      <c r="AQ68" s="504"/>
      <c r="AR68" s="605"/>
      <c r="AS68" s="137"/>
      <c r="AT68" s="505" t="s">
        <v>316</v>
      </c>
      <c r="AU68" s="616" t="s">
        <v>399</v>
      </c>
      <c r="AV68" s="616"/>
      <c r="AW68" s="616"/>
      <c r="AX68" s="616"/>
      <c r="AY68" s="616"/>
      <c r="AZ68" s="616"/>
      <c r="BA68" s="616"/>
      <c r="BB68" s="616"/>
      <c r="BC68" s="616"/>
      <c r="BD68" s="616"/>
      <c r="BE68" s="491" t="s">
        <v>402</v>
      </c>
      <c r="BF68" s="492"/>
      <c r="BG68" s="492"/>
      <c r="BH68" s="493"/>
      <c r="BI68" s="511">
        <f t="shared" ref="BI68" si="112">ROUND(W67,2)*80000</f>
        <v>0</v>
      </c>
      <c r="BJ68" s="511"/>
      <c r="BK68" s="605"/>
      <c r="BL68" s="7" t="s">
        <v>404</v>
      </c>
    </row>
    <row r="69" spans="2:65" ht="3.9" customHeight="1" x14ac:dyDescent="0.45">
      <c r="B69" s="644"/>
      <c r="C69" s="645"/>
      <c r="D69" s="640"/>
      <c r="E69" s="614"/>
      <c r="F69" s="609"/>
      <c r="G69" s="614"/>
      <c r="H69" s="609"/>
      <c r="I69" s="614"/>
      <c r="J69" s="609"/>
      <c r="K69" s="614"/>
      <c r="L69" s="609"/>
      <c r="M69" s="614"/>
      <c r="N69" s="609"/>
      <c r="O69" s="614"/>
      <c r="P69" s="609"/>
      <c r="Q69" s="614"/>
      <c r="R69" s="609"/>
      <c r="S69" s="610"/>
      <c r="T69" s="3"/>
      <c r="W69" s="518"/>
      <c r="X69" s="515"/>
      <c r="Y69" s="580"/>
      <c r="AB69" s="547"/>
      <c r="AC69" s="548"/>
      <c r="AD69" s="548"/>
      <c r="AE69" s="549"/>
      <c r="AF69" s="61" t="s">
        <v>91</v>
      </c>
      <c r="AG69" s="61"/>
      <c r="AH69" s="61"/>
      <c r="AI69" s="61"/>
      <c r="AJ69" s="62" t="s">
        <v>92</v>
      </c>
      <c r="AK69" s="63"/>
      <c r="AL69" s="64"/>
      <c r="AM69" s="503" t="s">
        <v>93</v>
      </c>
      <c r="AN69" s="503"/>
      <c r="AO69" s="503"/>
      <c r="AP69" s="503">
        <f t="shared" ref="AP69" si="113">ROUNDDOWN(MIN(IF(AND(OR($H$13="無し",$H$13=""),D67&lt;=3.6),120000*D67,0),360000),-3)</f>
        <v>0</v>
      </c>
      <c r="AQ69" s="504"/>
      <c r="AR69" s="605"/>
      <c r="AS69" s="137"/>
      <c r="AT69" s="506"/>
      <c r="AU69" s="620" t="s">
        <v>400</v>
      </c>
      <c r="AV69" s="620"/>
      <c r="AW69" s="620"/>
      <c r="AX69" s="620"/>
      <c r="AY69" s="620"/>
      <c r="AZ69" s="620"/>
      <c r="BA69" s="620"/>
      <c r="BB69" s="620"/>
      <c r="BC69" s="620"/>
      <c r="BD69" s="620"/>
      <c r="BE69" s="491" t="s">
        <v>100</v>
      </c>
      <c r="BF69" s="492"/>
      <c r="BG69" s="492"/>
      <c r="BH69" s="493"/>
      <c r="BI69" s="511">
        <f t="shared" ref="BI69" si="114">ROUND(X67,2)*50000</f>
        <v>0</v>
      </c>
      <c r="BJ69" s="511"/>
      <c r="BK69" s="605"/>
      <c r="BL69" s="7" t="s">
        <v>405</v>
      </c>
    </row>
    <row r="70" spans="2:65" ht="3.9" customHeight="1" x14ac:dyDescent="0.45">
      <c r="B70" s="644"/>
      <c r="C70" s="645"/>
      <c r="D70" s="640"/>
      <c r="E70" s="614"/>
      <c r="F70" s="609"/>
      <c r="G70" s="614"/>
      <c r="H70" s="609"/>
      <c r="I70" s="614"/>
      <c r="J70" s="609"/>
      <c r="K70" s="614"/>
      <c r="L70" s="609"/>
      <c r="M70" s="614"/>
      <c r="N70" s="609"/>
      <c r="O70" s="614"/>
      <c r="P70" s="609"/>
      <c r="Q70" s="614"/>
      <c r="R70" s="609"/>
      <c r="S70" s="610"/>
      <c r="T70" s="3"/>
      <c r="W70" s="518"/>
      <c r="X70" s="515"/>
      <c r="Y70" s="580"/>
      <c r="AB70" s="544" t="s">
        <v>94</v>
      </c>
      <c r="AC70" s="545"/>
      <c r="AD70" s="545"/>
      <c r="AE70" s="546"/>
      <c r="AF70" s="61" t="s">
        <v>88</v>
      </c>
      <c r="AG70" s="61"/>
      <c r="AH70" s="61"/>
      <c r="AI70" s="61"/>
      <c r="AJ70" s="62" t="s">
        <v>95</v>
      </c>
      <c r="AK70" s="63"/>
      <c r="AL70" s="64"/>
      <c r="AM70" s="503" t="s">
        <v>96</v>
      </c>
      <c r="AN70" s="503"/>
      <c r="AO70" s="503"/>
      <c r="AP70" s="503">
        <f t="shared" ref="AP70" si="115">ROUNDDOWN(IF(AND($H$13="有り",D67&gt;3.6),110000*D67,0),-3)</f>
        <v>0</v>
      </c>
      <c r="AQ70" s="504"/>
      <c r="AR70" s="605"/>
      <c r="AS70" s="138"/>
      <c r="AT70" s="507"/>
      <c r="AU70" s="535" t="s">
        <v>401</v>
      </c>
      <c r="AV70" s="535"/>
      <c r="AW70" s="535"/>
      <c r="AX70" s="535"/>
      <c r="AY70" s="535"/>
      <c r="AZ70" s="535"/>
      <c r="BA70" s="535"/>
      <c r="BB70" s="535"/>
      <c r="BC70" s="535"/>
      <c r="BD70" s="535"/>
      <c r="BE70" s="491" t="s">
        <v>101</v>
      </c>
      <c r="BF70" s="492"/>
      <c r="BG70" s="492"/>
      <c r="BH70" s="493"/>
      <c r="BI70" s="511">
        <f t="shared" ref="BI70" si="116">ROUND(Y67,2)*20000</f>
        <v>0</v>
      </c>
      <c r="BJ70" s="511"/>
      <c r="BK70" s="605"/>
      <c r="BL70" s="7" t="s">
        <v>406</v>
      </c>
      <c r="BM70" s="136"/>
    </row>
    <row r="71" spans="2:65" ht="3.9" customHeight="1" x14ac:dyDescent="0.45">
      <c r="B71" s="644"/>
      <c r="C71" s="645"/>
      <c r="D71" s="640"/>
      <c r="E71" s="614"/>
      <c r="F71" s="609"/>
      <c r="G71" s="614"/>
      <c r="H71" s="609"/>
      <c r="I71" s="614"/>
      <c r="J71" s="609"/>
      <c r="K71" s="614"/>
      <c r="L71" s="609"/>
      <c r="M71" s="614"/>
      <c r="N71" s="609"/>
      <c r="O71" s="614"/>
      <c r="P71" s="609"/>
      <c r="Q71" s="614"/>
      <c r="R71" s="609"/>
      <c r="S71" s="610"/>
      <c r="T71" s="3"/>
      <c r="W71" s="518"/>
      <c r="X71" s="515"/>
      <c r="Y71" s="580"/>
      <c r="AB71" s="547"/>
      <c r="AC71" s="548"/>
      <c r="AD71" s="548"/>
      <c r="AE71" s="549"/>
      <c r="AF71" s="61" t="s">
        <v>91</v>
      </c>
      <c r="AG71" s="61"/>
      <c r="AH71" s="61"/>
      <c r="AI71" s="61"/>
      <c r="AJ71" s="62" t="s">
        <v>98</v>
      </c>
      <c r="AK71" s="63"/>
      <c r="AL71" s="64"/>
      <c r="AM71" s="503" t="s">
        <v>99</v>
      </c>
      <c r="AN71" s="503"/>
      <c r="AO71" s="503"/>
      <c r="AP71" s="503">
        <f t="shared" ref="AP71" si="117">ROUNDDOWN(IF(AND(OR($H$13="無し",$H$13=""),D67&gt;3.6),100000*D67,0),-3)</f>
        <v>0</v>
      </c>
      <c r="AQ71" s="504"/>
      <c r="AR71" s="605"/>
      <c r="AS71" s="138"/>
      <c r="AT71" s="533" t="s">
        <v>317</v>
      </c>
      <c r="AU71" s="509" t="s">
        <v>245</v>
      </c>
      <c r="AV71" s="510"/>
      <c r="AW71" s="510"/>
      <c r="AX71" s="510"/>
      <c r="AY71" s="510"/>
      <c r="AZ71" s="510"/>
      <c r="BA71" s="510"/>
      <c r="BB71" s="510"/>
      <c r="BC71" s="510"/>
      <c r="BD71" s="510"/>
      <c r="BE71" s="491" t="s">
        <v>101</v>
      </c>
      <c r="BF71" s="492"/>
      <c r="BG71" s="492"/>
      <c r="BH71" s="493"/>
      <c r="BI71" s="511">
        <f t="shared" ref="BI71" si="118">P67*20000</f>
        <v>0</v>
      </c>
      <c r="BJ71" s="511"/>
      <c r="BK71" s="605"/>
      <c r="BL71" s="7" t="s">
        <v>406</v>
      </c>
    </row>
    <row r="72" spans="2:65" ht="3.9" customHeight="1" x14ac:dyDescent="0.45">
      <c r="B72" s="644"/>
      <c r="C72" s="645"/>
      <c r="D72" s="640"/>
      <c r="E72" s="614"/>
      <c r="F72" s="609"/>
      <c r="G72" s="614"/>
      <c r="H72" s="609"/>
      <c r="I72" s="614"/>
      <c r="J72" s="609"/>
      <c r="K72" s="614"/>
      <c r="L72" s="609"/>
      <c r="M72" s="614"/>
      <c r="N72" s="609"/>
      <c r="O72" s="614"/>
      <c r="P72" s="609"/>
      <c r="Q72" s="614"/>
      <c r="R72" s="609"/>
      <c r="S72" s="610"/>
      <c r="T72" s="3"/>
      <c r="W72" s="519"/>
      <c r="X72" s="516"/>
      <c r="Y72" s="581"/>
      <c r="AB72" s="532"/>
      <c r="AC72" s="532"/>
      <c r="AD72" s="532"/>
      <c r="AE72" s="532"/>
      <c r="AF72" s="532"/>
      <c r="AG72" s="532"/>
      <c r="AH72" s="532"/>
      <c r="AI72" s="532"/>
      <c r="AJ72" s="532"/>
      <c r="AK72" s="532"/>
      <c r="AL72" s="532"/>
      <c r="AM72" s="532"/>
      <c r="AN72" s="532"/>
      <c r="AO72" s="532"/>
      <c r="AP72" s="532"/>
      <c r="AQ72" s="532"/>
      <c r="AR72" s="606"/>
      <c r="AS72" s="138"/>
      <c r="AT72" s="534"/>
      <c r="AU72" s="509" t="s">
        <v>246</v>
      </c>
      <c r="AV72" s="510"/>
      <c r="AW72" s="510"/>
      <c r="AX72" s="510"/>
      <c r="AY72" s="510"/>
      <c r="AZ72" s="510"/>
      <c r="BA72" s="510"/>
      <c r="BB72" s="510"/>
      <c r="BC72" s="510"/>
      <c r="BD72" s="510"/>
      <c r="BE72" s="491" t="s">
        <v>238</v>
      </c>
      <c r="BF72" s="492"/>
      <c r="BG72" s="492"/>
      <c r="BH72" s="493"/>
      <c r="BI72" s="511">
        <f t="shared" ref="BI72" si="119">R67*10000</f>
        <v>0</v>
      </c>
      <c r="BJ72" s="511"/>
      <c r="BK72" s="606"/>
      <c r="BL72" s="7" t="s">
        <v>407</v>
      </c>
    </row>
    <row r="73" spans="2:65" ht="3.9" customHeight="1" x14ac:dyDescent="0.45">
      <c r="B73" s="662">
        <v>10</v>
      </c>
      <c r="C73" s="663"/>
      <c r="D73" s="654"/>
      <c r="E73" s="655"/>
      <c r="F73" s="658"/>
      <c r="G73" s="655"/>
      <c r="H73" s="658"/>
      <c r="I73" s="655"/>
      <c r="J73" s="658"/>
      <c r="K73" s="655"/>
      <c r="L73" s="658"/>
      <c r="M73" s="655"/>
      <c r="N73" s="658"/>
      <c r="O73" s="655"/>
      <c r="P73" s="658"/>
      <c r="Q73" s="655"/>
      <c r="R73" s="658"/>
      <c r="S73" s="660"/>
      <c r="T73" s="3"/>
      <c r="W73" s="517">
        <f t="shared" ref="W73" si="120">IFERROR(ROUND(D73*J73/F73,3),0)</f>
        <v>0</v>
      </c>
      <c r="X73" s="514">
        <f t="shared" ref="X73" si="121">IFERROR(ROUND(D73*L73/F73,3),0)</f>
        <v>0</v>
      </c>
      <c r="Y73" s="579">
        <f t="shared" ref="Y73" si="122">IFERROR(ROUND(D73*N73/F73,3),0)</f>
        <v>0</v>
      </c>
      <c r="AB73" s="550" t="s">
        <v>252</v>
      </c>
      <c r="AC73" s="551"/>
      <c r="AD73" s="551"/>
      <c r="AE73" s="552"/>
      <c r="AF73" s="59" t="s">
        <v>82</v>
      </c>
      <c r="AG73" s="59"/>
      <c r="AH73" s="59"/>
      <c r="AI73" s="59"/>
      <c r="AJ73" s="550" t="s">
        <v>253</v>
      </c>
      <c r="AK73" s="551"/>
      <c r="AL73" s="552"/>
      <c r="AM73" s="617" t="s">
        <v>84</v>
      </c>
      <c r="AN73" s="618"/>
      <c r="AO73" s="619"/>
      <c r="AP73" s="182" t="s">
        <v>323</v>
      </c>
      <c r="AQ73" s="181">
        <f t="shared" ref="AQ73" si="123">B73</f>
        <v>10</v>
      </c>
      <c r="AR73" s="604">
        <f t="shared" ref="AR73" si="124">MAX(AP74:AQ77)</f>
        <v>0</v>
      </c>
      <c r="AT73" s="139"/>
      <c r="AU73" s="649" t="s">
        <v>318</v>
      </c>
      <c r="AV73" s="649"/>
      <c r="AW73" s="649"/>
      <c r="AX73" s="649"/>
      <c r="AY73" s="649"/>
      <c r="AZ73" s="649"/>
      <c r="BA73" s="649"/>
      <c r="BB73" s="649"/>
      <c r="BC73" s="649"/>
      <c r="BD73" s="649"/>
      <c r="BE73" s="625" t="s">
        <v>83</v>
      </c>
      <c r="BF73" s="648"/>
      <c r="BG73" s="648"/>
      <c r="BH73" s="626"/>
      <c r="BI73" s="625" t="s">
        <v>85</v>
      </c>
      <c r="BJ73" s="626"/>
      <c r="BK73" s="604">
        <f t="shared" ref="BK73" si="125">IFERROR(ROUNDDOWN(SUM(BI74:BJ78),-3),0)</f>
        <v>0</v>
      </c>
    </row>
    <row r="74" spans="2:65" ht="3.9" customHeight="1" x14ac:dyDescent="0.45">
      <c r="B74" s="644"/>
      <c r="C74" s="645"/>
      <c r="D74" s="640"/>
      <c r="E74" s="614"/>
      <c r="F74" s="609"/>
      <c r="G74" s="614"/>
      <c r="H74" s="609"/>
      <c r="I74" s="614"/>
      <c r="J74" s="609"/>
      <c r="K74" s="614"/>
      <c r="L74" s="609"/>
      <c r="M74" s="614"/>
      <c r="N74" s="609"/>
      <c r="O74" s="614"/>
      <c r="P74" s="609"/>
      <c r="Q74" s="614"/>
      <c r="R74" s="609"/>
      <c r="S74" s="610"/>
      <c r="T74" s="3"/>
      <c r="W74" s="518"/>
      <c r="X74" s="515"/>
      <c r="Y74" s="580"/>
      <c r="AB74" s="544" t="s">
        <v>87</v>
      </c>
      <c r="AC74" s="545"/>
      <c r="AD74" s="545"/>
      <c r="AE74" s="546"/>
      <c r="AF74" s="61" t="s">
        <v>88</v>
      </c>
      <c r="AG74" s="61"/>
      <c r="AH74" s="61"/>
      <c r="AI74" s="61"/>
      <c r="AJ74" s="62" t="s">
        <v>89</v>
      </c>
      <c r="AK74" s="63"/>
      <c r="AL74" s="64"/>
      <c r="AM74" s="503" t="s">
        <v>90</v>
      </c>
      <c r="AN74" s="503"/>
      <c r="AO74" s="503"/>
      <c r="AP74" s="503">
        <f t="shared" ref="AP74" si="126">ROUNDDOWN(MIN(IF(AND($H$13="有り",D73&lt;=3.6),130000*D73,0),390000),-3)</f>
        <v>0</v>
      </c>
      <c r="AQ74" s="504"/>
      <c r="AR74" s="605"/>
      <c r="AS74" s="137"/>
      <c r="AT74" s="505" t="s">
        <v>316</v>
      </c>
      <c r="AU74" s="616" t="s">
        <v>399</v>
      </c>
      <c r="AV74" s="616"/>
      <c r="AW74" s="616"/>
      <c r="AX74" s="616"/>
      <c r="AY74" s="616"/>
      <c r="AZ74" s="616"/>
      <c r="BA74" s="616"/>
      <c r="BB74" s="616"/>
      <c r="BC74" s="616"/>
      <c r="BD74" s="616"/>
      <c r="BE74" s="491" t="s">
        <v>402</v>
      </c>
      <c r="BF74" s="492"/>
      <c r="BG74" s="492"/>
      <c r="BH74" s="493"/>
      <c r="BI74" s="511">
        <f t="shared" ref="BI74" si="127">ROUND(W73,2)*80000</f>
        <v>0</v>
      </c>
      <c r="BJ74" s="511"/>
      <c r="BK74" s="605"/>
      <c r="BL74" s="7" t="s">
        <v>404</v>
      </c>
    </row>
    <row r="75" spans="2:65" ht="3.9" customHeight="1" x14ac:dyDescent="0.45">
      <c r="B75" s="644"/>
      <c r="C75" s="645"/>
      <c r="D75" s="640"/>
      <c r="E75" s="614"/>
      <c r="F75" s="609"/>
      <c r="G75" s="614"/>
      <c r="H75" s="609"/>
      <c r="I75" s="614"/>
      <c r="J75" s="609"/>
      <c r="K75" s="614"/>
      <c r="L75" s="609"/>
      <c r="M75" s="614"/>
      <c r="N75" s="609"/>
      <c r="O75" s="614"/>
      <c r="P75" s="609"/>
      <c r="Q75" s="614"/>
      <c r="R75" s="609"/>
      <c r="S75" s="610"/>
      <c r="T75" s="3"/>
      <c r="W75" s="518"/>
      <c r="X75" s="515"/>
      <c r="Y75" s="580"/>
      <c r="AB75" s="547"/>
      <c r="AC75" s="548"/>
      <c r="AD75" s="548"/>
      <c r="AE75" s="549"/>
      <c r="AF75" s="61" t="s">
        <v>91</v>
      </c>
      <c r="AG75" s="61"/>
      <c r="AH75" s="61"/>
      <c r="AI75" s="61"/>
      <c r="AJ75" s="62" t="s">
        <v>92</v>
      </c>
      <c r="AK75" s="63"/>
      <c r="AL75" s="64"/>
      <c r="AM75" s="503" t="s">
        <v>93</v>
      </c>
      <c r="AN75" s="503"/>
      <c r="AO75" s="503"/>
      <c r="AP75" s="503">
        <f t="shared" ref="AP75" si="128">ROUNDDOWN(MIN(IF(AND(OR($H$13="無し",$H$13=""),D73&lt;=3.6),120000*D73,0),360000),-3)</f>
        <v>0</v>
      </c>
      <c r="AQ75" s="504"/>
      <c r="AR75" s="605"/>
      <c r="AS75" s="137"/>
      <c r="AT75" s="506"/>
      <c r="AU75" s="620" t="s">
        <v>400</v>
      </c>
      <c r="AV75" s="620"/>
      <c r="AW75" s="620"/>
      <c r="AX75" s="620"/>
      <c r="AY75" s="620"/>
      <c r="AZ75" s="620"/>
      <c r="BA75" s="620"/>
      <c r="BB75" s="620"/>
      <c r="BC75" s="620"/>
      <c r="BD75" s="620"/>
      <c r="BE75" s="491" t="s">
        <v>100</v>
      </c>
      <c r="BF75" s="492"/>
      <c r="BG75" s="492"/>
      <c r="BH75" s="493"/>
      <c r="BI75" s="511">
        <f t="shared" ref="BI75" si="129">ROUND(X73,2)*50000</f>
        <v>0</v>
      </c>
      <c r="BJ75" s="511"/>
      <c r="BK75" s="605"/>
      <c r="BL75" s="7" t="s">
        <v>405</v>
      </c>
    </row>
    <row r="76" spans="2:65" ht="3.9" customHeight="1" x14ac:dyDescent="0.45">
      <c r="B76" s="644"/>
      <c r="C76" s="645"/>
      <c r="D76" s="640"/>
      <c r="E76" s="614"/>
      <c r="F76" s="609"/>
      <c r="G76" s="614"/>
      <c r="H76" s="609"/>
      <c r="I76" s="614"/>
      <c r="J76" s="609"/>
      <c r="K76" s="614"/>
      <c r="L76" s="609"/>
      <c r="M76" s="614"/>
      <c r="N76" s="609"/>
      <c r="O76" s="614"/>
      <c r="P76" s="609"/>
      <c r="Q76" s="614"/>
      <c r="R76" s="609"/>
      <c r="S76" s="610"/>
      <c r="T76" s="3"/>
      <c r="W76" s="518"/>
      <c r="X76" s="515"/>
      <c r="Y76" s="580"/>
      <c r="AB76" s="544" t="s">
        <v>94</v>
      </c>
      <c r="AC76" s="545"/>
      <c r="AD76" s="545"/>
      <c r="AE76" s="546"/>
      <c r="AF76" s="61" t="s">
        <v>88</v>
      </c>
      <c r="AG76" s="61"/>
      <c r="AH76" s="61"/>
      <c r="AI76" s="61"/>
      <c r="AJ76" s="62" t="s">
        <v>95</v>
      </c>
      <c r="AK76" s="63"/>
      <c r="AL76" s="64"/>
      <c r="AM76" s="503" t="s">
        <v>96</v>
      </c>
      <c r="AN76" s="503"/>
      <c r="AO76" s="503"/>
      <c r="AP76" s="503">
        <f t="shared" ref="AP76" si="130">ROUNDDOWN(IF(AND($H$13="有り",D73&gt;3.6),110000*D73,0),-3)</f>
        <v>0</v>
      </c>
      <c r="AQ76" s="504"/>
      <c r="AR76" s="605"/>
      <c r="AS76" s="138"/>
      <c r="AT76" s="507"/>
      <c r="AU76" s="535" t="s">
        <v>401</v>
      </c>
      <c r="AV76" s="535"/>
      <c r="AW76" s="535"/>
      <c r="AX76" s="535"/>
      <c r="AY76" s="535"/>
      <c r="AZ76" s="535"/>
      <c r="BA76" s="535"/>
      <c r="BB76" s="535"/>
      <c r="BC76" s="535"/>
      <c r="BD76" s="535"/>
      <c r="BE76" s="491" t="s">
        <v>101</v>
      </c>
      <c r="BF76" s="492"/>
      <c r="BG76" s="492"/>
      <c r="BH76" s="493"/>
      <c r="BI76" s="511">
        <f t="shared" ref="BI76" si="131">ROUND(Y73,2)*20000</f>
        <v>0</v>
      </c>
      <c r="BJ76" s="511"/>
      <c r="BK76" s="605"/>
      <c r="BL76" s="7" t="s">
        <v>406</v>
      </c>
      <c r="BM76" s="136"/>
    </row>
    <row r="77" spans="2:65" ht="3.9" customHeight="1" x14ac:dyDescent="0.45">
      <c r="B77" s="644"/>
      <c r="C77" s="645"/>
      <c r="D77" s="640"/>
      <c r="E77" s="614"/>
      <c r="F77" s="609"/>
      <c r="G77" s="614"/>
      <c r="H77" s="609"/>
      <c r="I77" s="614"/>
      <c r="J77" s="609"/>
      <c r="K77" s="614"/>
      <c r="L77" s="609"/>
      <c r="M77" s="614"/>
      <c r="N77" s="609"/>
      <c r="O77" s="614"/>
      <c r="P77" s="609"/>
      <c r="Q77" s="614"/>
      <c r="R77" s="609"/>
      <c r="S77" s="610"/>
      <c r="T77" s="3"/>
      <c r="W77" s="518"/>
      <c r="X77" s="515"/>
      <c r="Y77" s="580"/>
      <c r="AB77" s="547"/>
      <c r="AC77" s="548"/>
      <c r="AD77" s="548"/>
      <c r="AE77" s="549"/>
      <c r="AF77" s="61" t="s">
        <v>91</v>
      </c>
      <c r="AG77" s="61"/>
      <c r="AH77" s="61"/>
      <c r="AI77" s="61"/>
      <c r="AJ77" s="62" t="s">
        <v>98</v>
      </c>
      <c r="AK77" s="63"/>
      <c r="AL77" s="64"/>
      <c r="AM77" s="503" t="s">
        <v>99</v>
      </c>
      <c r="AN77" s="503"/>
      <c r="AO77" s="503"/>
      <c r="AP77" s="503">
        <f t="shared" ref="AP77" si="132">ROUNDDOWN(IF(AND(OR($H$13="無し",$H$13=""),D73&gt;3.6),100000*D73,0),-3)</f>
        <v>0</v>
      </c>
      <c r="AQ77" s="504"/>
      <c r="AR77" s="605"/>
      <c r="AS77" s="138"/>
      <c r="AT77" s="533" t="s">
        <v>317</v>
      </c>
      <c r="AU77" s="509" t="s">
        <v>245</v>
      </c>
      <c r="AV77" s="510"/>
      <c r="AW77" s="510"/>
      <c r="AX77" s="510"/>
      <c r="AY77" s="510"/>
      <c r="AZ77" s="510"/>
      <c r="BA77" s="510"/>
      <c r="BB77" s="510"/>
      <c r="BC77" s="510"/>
      <c r="BD77" s="510"/>
      <c r="BE77" s="491" t="s">
        <v>101</v>
      </c>
      <c r="BF77" s="492"/>
      <c r="BG77" s="492"/>
      <c r="BH77" s="493"/>
      <c r="BI77" s="511">
        <f t="shared" ref="BI77" si="133">P73*20000</f>
        <v>0</v>
      </c>
      <c r="BJ77" s="511"/>
      <c r="BK77" s="605"/>
      <c r="BL77" s="7" t="s">
        <v>406</v>
      </c>
    </row>
    <row r="78" spans="2:65" ht="3.9" customHeight="1" x14ac:dyDescent="0.45">
      <c r="B78" s="664"/>
      <c r="C78" s="665"/>
      <c r="D78" s="656"/>
      <c r="E78" s="657"/>
      <c r="F78" s="659"/>
      <c r="G78" s="657"/>
      <c r="H78" s="659"/>
      <c r="I78" s="657"/>
      <c r="J78" s="659"/>
      <c r="K78" s="657"/>
      <c r="L78" s="659"/>
      <c r="M78" s="657"/>
      <c r="N78" s="659"/>
      <c r="O78" s="657"/>
      <c r="P78" s="659"/>
      <c r="Q78" s="657"/>
      <c r="R78" s="659"/>
      <c r="S78" s="661"/>
      <c r="T78" s="3"/>
      <c r="W78" s="519"/>
      <c r="X78" s="516"/>
      <c r="Y78" s="581"/>
      <c r="AB78" s="532"/>
      <c r="AC78" s="532"/>
      <c r="AD78" s="532"/>
      <c r="AE78" s="532"/>
      <c r="AF78" s="532"/>
      <c r="AG78" s="532"/>
      <c r="AH78" s="532"/>
      <c r="AI78" s="532"/>
      <c r="AJ78" s="532"/>
      <c r="AK78" s="532"/>
      <c r="AL78" s="532"/>
      <c r="AM78" s="532"/>
      <c r="AN78" s="532"/>
      <c r="AO78" s="532"/>
      <c r="AP78" s="532"/>
      <c r="AQ78" s="532"/>
      <c r="AR78" s="606"/>
      <c r="AS78" s="138"/>
      <c r="AT78" s="534"/>
      <c r="AU78" s="509" t="s">
        <v>246</v>
      </c>
      <c r="AV78" s="510"/>
      <c r="AW78" s="510"/>
      <c r="AX78" s="510"/>
      <c r="AY78" s="510"/>
      <c r="AZ78" s="510"/>
      <c r="BA78" s="510"/>
      <c r="BB78" s="510"/>
      <c r="BC78" s="510"/>
      <c r="BD78" s="510"/>
      <c r="BE78" s="491" t="s">
        <v>238</v>
      </c>
      <c r="BF78" s="492"/>
      <c r="BG78" s="492"/>
      <c r="BH78" s="493"/>
      <c r="BI78" s="511">
        <f t="shared" ref="BI78" si="134">R73*10000</f>
        <v>0</v>
      </c>
      <c r="BJ78" s="511"/>
      <c r="BK78" s="606"/>
      <c r="BL78" s="7" t="s">
        <v>407</v>
      </c>
    </row>
    <row r="79" spans="2:65" ht="3.9" customHeight="1" x14ac:dyDescent="0.45">
      <c r="B79" s="644">
        <v>11</v>
      </c>
      <c r="C79" s="645"/>
      <c r="D79" s="640"/>
      <c r="E79" s="614"/>
      <c r="F79" s="609"/>
      <c r="G79" s="614"/>
      <c r="H79" s="609"/>
      <c r="I79" s="614"/>
      <c r="J79" s="609"/>
      <c r="K79" s="614"/>
      <c r="L79" s="609"/>
      <c r="M79" s="614"/>
      <c r="N79" s="609"/>
      <c r="O79" s="614"/>
      <c r="P79" s="609"/>
      <c r="Q79" s="614"/>
      <c r="R79" s="609"/>
      <c r="S79" s="610"/>
      <c r="T79" s="3"/>
      <c r="W79" s="517">
        <f t="shared" ref="W79" si="135">IFERROR(ROUND(D79*J79/F79,3),0)</f>
        <v>0</v>
      </c>
      <c r="X79" s="514">
        <f t="shared" ref="X79" si="136">IFERROR(ROUND(D79*L79/F79,3),0)</f>
        <v>0</v>
      </c>
      <c r="Y79" s="579">
        <f t="shared" ref="Y79" si="137">IFERROR(ROUND(D79*N79/F79,3),0)</f>
        <v>0</v>
      </c>
      <c r="AB79" s="550" t="s">
        <v>252</v>
      </c>
      <c r="AC79" s="551"/>
      <c r="AD79" s="551"/>
      <c r="AE79" s="552"/>
      <c r="AF79" s="59" t="s">
        <v>82</v>
      </c>
      <c r="AG79" s="59"/>
      <c r="AH79" s="59"/>
      <c r="AI79" s="59"/>
      <c r="AJ79" s="550" t="s">
        <v>253</v>
      </c>
      <c r="AK79" s="551"/>
      <c r="AL79" s="552"/>
      <c r="AM79" s="617" t="s">
        <v>84</v>
      </c>
      <c r="AN79" s="618"/>
      <c r="AO79" s="619"/>
      <c r="AP79" s="182" t="s">
        <v>323</v>
      </c>
      <c r="AQ79" s="181">
        <f t="shared" ref="AQ79" si="138">B79</f>
        <v>11</v>
      </c>
      <c r="AR79" s="604">
        <f t="shared" ref="AR79" si="139">MAX(AP80:AQ83)</f>
        <v>0</v>
      </c>
      <c r="AT79" s="139"/>
      <c r="AU79" s="649" t="s">
        <v>318</v>
      </c>
      <c r="AV79" s="649"/>
      <c r="AW79" s="649"/>
      <c r="AX79" s="649"/>
      <c r="AY79" s="649"/>
      <c r="AZ79" s="649"/>
      <c r="BA79" s="649"/>
      <c r="BB79" s="649"/>
      <c r="BC79" s="649"/>
      <c r="BD79" s="649"/>
      <c r="BE79" s="625" t="s">
        <v>83</v>
      </c>
      <c r="BF79" s="648"/>
      <c r="BG79" s="648"/>
      <c r="BH79" s="626"/>
      <c r="BI79" s="625" t="s">
        <v>85</v>
      </c>
      <c r="BJ79" s="626"/>
      <c r="BK79" s="604">
        <f t="shared" ref="BK79" si="140">IFERROR(ROUNDDOWN(SUM(BI80:BJ84),-3),0)</f>
        <v>0</v>
      </c>
    </row>
    <row r="80" spans="2:65" ht="3.9" customHeight="1" x14ac:dyDescent="0.45">
      <c r="B80" s="644"/>
      <c r="C80" s="645"/>
      <c r="D80" s="640"/>
      <c r="E80" s="614"/>
      <c r="F80" s="609"/>
      <c r="G80" s="614"/>
      <c r="H80" s="609"/>
      <c r="I80" s="614"/>
      <c r="J80" s="609"/>
      <c r="K80" s="614"/>
      <c r="L80" s="609"/>
      <c r="M80" s="614"/>
      <c r="N80" s="609"/>
      <c r="O80" s="614"/>
      <c r="P80" s="609"/>
      <c r="Q80" s="614"/>
      <c r="R80" s="609"/>
      <c r="S80" s="610"/>
      <c r="T80" s="3"/>
      <c r="W80" s="518"/>
      <c r="X80" s="515"/>
      <c r="Y80" s="580"/>
      <c r="AB80" s="544" t="s">
        <v>87</v>
      </c>
      <c r="AC80" s="545"/>
      <c r="AD80" s="545"/>
      <c r="AE80" s="546"/>
      <c r="AF80" s="61" t="s">
        <v>88</v>
      </c>
      <c r="AG80" s="61"/>
      <c r="AH80" s="61"/>
      <c r="AI80" s="61"/>
      <c r="AJ80" s="62" t="s">
        <v>89</v>
      </c>
      <c r="AK80" s="63"/>
      <c r="AL80" s="64"/>
      <c r="AM80" s="503" t="s">
        <v>90</v>
      </c>
      <c r="AN80" s="503"/>
      <c r="AO80" s="503"/>
      <c r="AP80" s="503">
        <f t="shared" ref="AP80" si="141">ROUNDDOWN(MIN(IF(AND($H$13="有り",D79&lt;=3.6),130000*D79,0),390000),-3)</f>
        <v>0</v>
      </c>
      <c r="AQ80" s="504"/>
      <c r="AR80" s="605"/>
      <c r="AS80" s="137"/>
      <c r="AT80" s="505" t="s">
        <v>316</v>
      </c>
      <c r="AU80" s="616" t="s">
        <v>399</v>
      </c>
      <c r="AV80" s="616"/>
      <c r="AW80" s="616"/>
      <c r="AX80" s="616"/>
      <c r="AY80" s="616"/>
      <c r="AZ80" s="616"/>
      <c r="BA80" s="616"/>
      <c r="BB80" s="616"/>
      <c r="BC80" s="616"/>
      <c r="BD80" s="616"/>
      <c r="BE80" s="491" t="s">
        <v>402</v>
      </c>
      <c r="BF80" s="492"/>
      <c r="BG80" s="492"/>
      <c r="BH80" s="493"/>
      <c r="BI80" s="511">
        <f t="shared" ref="BI80" si="142">ROUND(W79,2)*80000</f>
        <v>0</v>
      </c>
      <c r="BJ80" s="511"/>
      <c r="BK80" s="605"/>
      <c r="BL80" s="7" t="s">
        <v>404</v>
      </c>
    </row>
    <row r="81" spans="2:65" ht="3.9" customHeight="1" x14ac:dyDescent="0.45">
      <c r="B81" s="644"/>
      <c r="C81" s="645"/>
      <c r="D81" s="640"/>
      <c r="E81" s="614"/>
      <c r="F81" s="609"/>
      <c r="G81" s="614"/>
      <c r="H81" s="609"/>
      <c r="I81" s="614"/>
      <c r="J81" s="609"/>
      <c r="K81" s="614"/>
      <c r="L81" s="609"/>
      <c r="M81" s="614"/>
      <c r="N81" s="609"/>
      <c r="O81" s="614"/>
      <c r="P81" s="609"/>
      <c r="Q81" s="614"/>
      <c r="R81" s="609"/>
      <c r="S81" s="610"/>
      <c r="T81" s="3"/>
      <c r="W81" s="518"/>
      <c r="X81" s="515"/>
      <c r="Y81" s="580"/>
      <c r="AB81" s="547"/>
      <c r="AC81" s="548"/>
      <c r="AD81" s="548"/>
      <c r="AE81" s="549"/>
      <c r="AF81" s="61" t="s">
        <v>91</v>
      </c>
      <c r="AG81" s="61"/>
      <c r="AH81" s="61"/>
      <c r="AI81" s="61"/>
      <c r="AJ81" s="62" t="s">
        <v>92</v>
      </c>
      <c r="AK81" s="63"/>
      <c r="AL81" s="64"/>
      <c r="AM81" s="503" t="s">
        <v>93</v>
      </c>
      <c r="AN81" s="503"/>
      <c r="AO81" s="503"/>
      <c r="AP81" s="503">
        <f t="shared" ref="AP81" si="143">ROUNDDOWN(MIN(IF(AND(OR($H$13="無し",$H$13=""),D79&lt;=3.6),120000*D79,0),360000),-3)</f>
        <v>0</v>
      </c>
      <c r="AQ81" s="504"/>
      <c r="AR81" s="605"/>
      <c r="AS81" s="137"/>
      <c r="AT81" s="506"/>
      <c r="AU81" s="620" t="s">
        <v>400</v>
      </c>
      <c r="AV81" s="620"/>
      <c r="AW81" s="620"/>
      <c r="AX81" s="620"/>
      <c r="AY81" s="620"/>
      <c r="AZ81" s="620"/>
      <c r="BA81" s="620"/>
      <c r="BB81" s="620"/>
      <c r="BC81" s="620"/>
      <c r="BD81" s="620"/>
      <c r="BE81" s="491" t="s">
        <v>100</v>
      </c>
      <c r="BF81" s="492"/>
      <c r="BG81" s="492"/>
      <c r="BH81" s="493"/>
      <c r="BI81" s="511">
        <f t="shared" ref="BI81" si="144">ROUND(X79,2)*50000</f>
        <v>0</v>
      </c>
      <c r="BJ81" s="511"/>
      <c r="BK81" s="605"/>
      <c r="BL81" s="7" t="s">
        <v>405</v>
      </c>
    </row>
    <row r="82" spans="2:65" ht="3.9" customHeight="1" x14ac:dyDescent="0.45">
      <c r="B82" s="644"/>
      <c r="C82" s="645"/>
      <c r="D82" s="640"/>
      <c r="E82" s="614"/>
      <c r="F82" s="609"/>
      <c r="G82" s="614"/>
      <c r="H82" s="609"/>
      <c r="I82" s="614"/>
      <c r="J82" s="609"/>
      <c r="K82" s="614"/>
      <c r="L82" s="609"/>
      <c r="M82" s="614"/>
      <c r="N82" s="609"/>
      <c r="O82" s="614"/>
      <c r="P82" s="609"/>
      <c r="Q82" s="614"/>
      <c r="R82" s="609"/>
      <c r="S82" s="610"/>
      <c r="T82" s="3"/>
      <c r="W82" s="518"/>
      <c r="X82" s="515"/>
      <c r="Y82" s="580"/>
      <c r="AB82" s="544" t="s">
        <v>94</v>
      </c>
      <c r="AC82" s="545"/>
      <c r="AD82" s="545"/>
      <c r="AE82" s="546"/>
      <c r="AF82" s="61" t="s">
        <v>88</v>
      </c>
      <c r="AG82" s="61"/>
      <c r="AH82" s="61"/>
      <c r="AI82" s="61"/>
      <c r="AJ82" s="62" t="s">
        <v>95</v>
      </c>
      <c r="AK82" s="63"/>
      <c r="AL82" s="64"/>
      <c r="AM82" s="503" t="s">
        <v>96</v>
      </c>
      <c r="AN82" s="503"/>
      <c r="AO82" s="503"/>
      <c r="AP82" s="503">
        <f t="shared" ref="AP82" si="145">ROUNDDOWN(IF(AND($H$13="有り",D79&gt;3.6),110000*D79,0),-3)</f>
        <v>0</v>
      </c>
      <c r="AQ82" s="504"/>
      <c r="AR82" s="605"/>
      <c r="AS82" s="138"/>
      <c r="AT82" s="507"/>
      <c r="AU82" s="535" t="s">
        <v>401</v>
      </c>
      <c r="AV82" s="535"/>
      <c r="AW82" s="535"/>
      <c r="AX82" s="535"/>
      <c r="AY82" s="535"/>
      <c r="AZ82" s="535"/>
      <c r="BA82" s="535"/>
      <c r="BB82" s="535"/>
      <c r="BC82" s="535"/>
      <c r="BD82" s="535"/>
      <c r="BE82" s="491" t="s">
        <v>101</v>
      </c>
      <c r="BF82" s="492"/>
      <c r="BG82" s="492"/>
      <c r="BH82" s="493"/>
      <c r="BI82" s="511">
        <f t="shared" ref="BI82" si="146">ROUND(Y79,2)*20000</f>
        <v>0</v>
      </c>
      <c r="BJ82" s="511"/>
      <c r="BK82" s="605"/>
      <c r="BL82" s="7" t="s">
        <v>406</v>
      </c>
      <c r="BM82" s="136"/>
    </row>
    <row r="83" spans="2:65" ht="3.9" customHeight="1" x14ac:dyDescent="0.45">
      <c r="B83" s="644"/>
      <c r="C83" s="645"/>
      <c r="D83" s="640"/>
      <c r="E83" s="614"/>
      <c r="F83" s="609"/>
      <c r="G83" s="614"/>
      <c r="H83" s="609"/>
      <c r="I83" s="614"/>
      <c r="J83" s="609"/>
      <c r="K83" s="614"/>
      <c r="L83" s="609"/>
      <c r="M83" s="614"/>
      <c r="N83" s="609"/>
      <c r="O83" s="614"/>
      <c r="P83" s="609"/>
      <c r="Q83" s="614"/>
      <c r="R83" s="609"/>
      <c r="S83" s="610"/>
      <c r="T83" s="3"/>
      <c r="W83" s="518"/>
      <c r="X83" s="515"/>
      <c r="Y83" s="580"/>
      <c r="AB83" s="547"/>
      <c r="AC83" s="548"/>
      <c r="AD83" s="548"/>
      <c r="AE83" s="549"/>
      <c r="AF83" s="61" t="s">
        <v>91</v>
      </c>
      <c r="AG83" s="61"/>
      <c r="AH83" s="61"/>
      <c r="AI83" s="61"/>
      <c r="AJ83" s="62" t="s">
        <v>98</v>
      </c>
      <c r="AK83" s="63"/>
      <c r="AL83" s="64"/>
      <c r="AM83" s="503" t="s">
        <v>99</v>
      </c>
      <c r="AN83" s="503"/>
      <c r="AO83" s="503"/>
      <c r="AP83" s="503">
        <f t="shared" ref="AP83" si="147">ROUNDDOWN(IF(AND(OR($H$13="無し",$H$13=""),D79&gt;3.6),100000*D79,0),-3)</f>
        <v>0</v>
      </c>
      <c r="AQ83" s="504"/>
      <c r="AR83" s="605"/>
      <c r="AS83" s="138"/>
      <c r="AT83" s="533" t="s">
        <v>317</v>
      </c>
      <c r="AU83" s="509" t="s">
        <v>245</v>
      </c>
      <c r="AV83" s="510"/>
      <c r="AW83" s="510"/>
      <c r="AX83" s="510"/>
      <c r="AY83" s="510"/>
      <c r="AZ83" s="510"/>
      <c r="BA83" s="510"/>
      <c r="BB83" s="510"/>
      <c r="BC83" s="510"/>
      <c r="BD83" s="510"/>
      <c r="BE83" s="491" t="s">
        <v>101</v>
      </c>
      <c r="BF83" s="492"/>
      <c r="BG83" s="492"/>
      <c r="BH83" s="493"/>
      <c r="BI83" s="511">
        <f t="shared" ref="BI83" si="148">P79*20000</f>
        <v>0</v>
      </c>
      <c r="BJ83" s="511"/>
      <c r="BK83" s="605"/>
      <c r="BL83" s="7" t="s">
        <v>406</v>
      </c>
    </row>
    <row r="84" spans="2:65" ht="3.9" customHeight="1" x14ac:dyDescent="0.45">
      <c r="B84" s="644"/>
      <c r="C84" s="645"/>
      <c r="D84" s="640"/>
      <c r="E84" s="614"/>
      <c r="F84" s="609"/>
      <c r="G84" s="614"/>
      <c r="H84" s="609"/>
      <c r="I84" s="614"/>
      <c r="J84" s="609"/>
      <c r="K84" s="614"/>
      <c r="L84" s="609"/>
      <c r="M84" s="614"/>
      <c r="N84" s="609"/>
      <c r="O84" s="614"/>
      <c r="P84" s="609"/>
      <c r="Q84" s="614"/>
      <c r="R84" s="609"/>
      <c r="S84" s="610"/>
      <c r="T84" s="3"/>
      <c r="W84" s="519"/>
      <c r="X84" s="516"/>
      <c r="Y84" s="581"/>
      <c r="AB84" s="532"/>
      <c r="AC84" s="532"/>
      <c r="AD84" s="532"/>
      <c r="AE84" s="532"/>
      <c r="AF84" s="532"/>
      <c r="AG84" s="532"/>
      <c r="AH84" s="532"/>
      <c r="AI84" s="532"/>
      <c r="AJ84" s="532"/>
      <c r="AK84" s="532"/>
      <c r="AL84" s="532"/>
      <c r="AM84" s="532"/>
      <c r="AN84" s="532"/>
      <c r="AO84" s="532"/>
      <c r="AP84" s="532"/>
      <c r="AQ84" s="532"/>
      <c r="AR84" s="606"/>
      <c r="AS84" s="138"/>
      <c r="AT84" s="534"/>
      <c r="AU84" s="509" t="s">
        <v>246</v>
      </c>
      <c r="AV84" s="510"/>
      <c r="AW84" s="510"/>
      <c r="AX84" s="510"/>
      <c r="AY84" s="510"/>
      <c r="AZ84" s="510"/>
      <c r="BA84" s="510"/>
      <c r="BB84" s="510"/>
      <c r="BC84" s="510"/>
      <c r="BD84" s="510"/>
      <c r="BE84" s="491" t="s">
        <v>238</v>
      </c>
      <c r="BF84" s="492"/>
      <c r="BG84" s="492"/>
      <c r="BH84" s="493"/>
      <c r="BI84" s="511">
        <f t="shared" ref="BI84" si="149">R79*10000</f>
        <v>0</v>
      </c>
      <c r="BJ84" s="511"/>
      <c r="BK84" s="606"/>
      <c r="BL84" s="7" t="s">
        <v>407</v>
      </c>
    </row>
    <row r="85" spans="2:65" ht="3.9" customHeight="1" x14ac:dyDescent="0.45">
      <c r="B85" s="662">
        <v>12</v>
      </c>
      <c r="C85" s="663"/>
      <c r="D85" s="654"/>
      <c r="E85" s="655"/>
      <c r="F85" s="658"/>
      <c r="G85" s="655"/>
      <c r="H85" s="658"/>
      <c r="I85" s="655"/>
      <c r="J85" s="658"/>
      <c r="K85" s="655"/>
      <c r="L85" s="658"/>
      <c r="M85" s="655"/>
      <c r="N85" s="658"/>
      <c r="O85" s="655"/>
      <c r="P85" s="658"/>
      <c r="Q85" s="655"/>
      <c r="R85" s="658"/>
      <c r="S85" s="660"/>
      <c r="T85" s="3"/>
      <c r="W85" s="517">
        <f t="shared" ref="W85" si="150">IFERROR(ROUND(D85*J85/F85,3),0)</f>
        <v>0</v>
      </c>
      <c r="X85" s="514">
        <f t="shared" ref="X85" si="151">IFERROR(ROUND(D85*L85/F85,3),0)</f>
        <v>0</v>
      </c>
      <c r="Y85" s="579">
        <f t="shared" ref="Y85" si="152">IFERROR(ROUND(D85*N85/F85,3),0)</f>
        <v>0</v>
      </c>
      <c r="AB85" s="550" t="s">
        <v>252</v>
      </c>
      <c r="AC85" s="551"/>
      <c r="AD85" s="551"/>
      <c r="AE85" s="552"/>
      <c r="AF85" s="59" t="s">
        <v>82</v>
      </c>
      <c r="AG85" s="59"/>
      <c r="AH85" s="59"/>
      <c r="AI85" s="59"/>
      <c r="AJ85" s="550" t="s">
        <v>253</v>
      </c>
      <c r="AK85" s="551"/>
      <c r="AL85" s="552"/>
      <c r="AM85" s="617" t="s">
        <v>84</v>
      </c>
      <c r="AN85" s="618"/>
      <c r="AO85" s="619"/>
      <c r="AP85" s="182" t="s">
        <v>323</v>
      </c>
      <c r="AQ85" s="181">
        <f t="shared" ref="AQ85" si="153">B85</f>
        <v>12</v>
      </c>
      <c r="AR85" s="604">
        <f t="shared" ref="AR85" si="154">MAX(AP86:AQ89)</f>
        <v>0</v>
      </c>
      <c r="AT85" s="139"/>
      <c r="AU85" s="649" t="s">
        <v>318</v>
      </c>
      <c r="AV85" s="649"/>
      <c r="AW85" s="649"/>
      <c r="AX85" s="649"/>
      <c r="AY85" s="649"/>
      <c r="AZ85" s="649"/>
      <c r="BA85" s="649"/>
      <c r="BB85" s="649"/>
      <c r="BC85" s="649"/>
      <c r="BD85" s="649"/>
      <c r="BE85" s="625" t="s">
        <v>83</v>
      </c>
      <c r="BF85" s="648"/>
      <c r="BG85" s="648"/>
      <c r="BH85" s="626"/>
      <c r="BI85" s="625" t="s">
        <v>85</v>
      </c>
      <c r="BJ85" s="626"/>
      <c r="BK85" s="604">
        <f t="shared" ref="BK85" si="155">IFERROR(ROUNDDOWN(SUM(BI86:BJ90),-3),0)</f>
        <v>0</v>
      </c>
    </row>
    <row r="86" spans="2:65" ht="3.9" customHeight="1" x14ac:dyDescent="0.45">
      <c r="B86" s="644"/>
      <c r="C86" s="645"/>
      <c r="D86" s="640"/>
      <c r="E86" s="614"/>
      <c r="F86" s="609"/>
      <c r="G86" s="614"/>
      <c r="H86" s="609"/>
      <c r="I86" s="614"/>
      <c r="J86" s="609"/>
      <c r="K86" s="614"/>
      <c r="L86" s="609"/>
      <c r="M86" s="614"/>
      <c r="N86" s="609"/>
      <c r="O86" s="614"/>
      <c r="P86" s="609"/>
      <c r="Q86" s="614"/>
      <c r="R86" s="609"/>
      <c r="S86" s="610"/>
      <c r="T86" s="3"/>
      <c r="W86" s="518"/>
      <c r="X86" s="515"/>
      <c r="Y86" s="580"/>
      <c r="AB86" s="544" t="s">
        <v>87</v>
      </c>
      <c r="AC86" s="545"/>
      <c r="AD86" s="545"/>
      <c r="AE86" s="546"/>
      <c r="AF86" s="61" t="s">
        <v>88</v>
      </c>
      <c r="AG86" s="61"/>
      <c r="AH86" s="61"/>
      <c r="AI86" s="61"/>
      <c r="AJ86" s="62" t="s">
        <v>89</v>
      </c>
      <c r="AK86" s="63"/>
      <c r="AL86" s="64"/>
      <c r="AM86" s="503" t="s">
        <v>90</v>
      </c>
      <c r="AN86" s="503"/>
      <c r="AO86" s="503"/>
      <c r="AP86" s="503">
        <f t="shared" ref="AP86" si="156">ROUNDDOWN(MIN(IF(AND($H$13="有り",D85&lt;=3.6),130000*D85,0),390000),-3)</f>
        <v>0</v>
      </c>
      <c r="AQ86" s="504"/>
      <c r="AR86" s="605"/>
      <c r="AS86" s="137"/>
      <c r="AT86" s="505" t="s">
        <v>316</v>
      </c>
      <c r="AU86" s="616" t="s">
        <v>399</v>
      </c>
      <c r="AV86" s="616"/>
      <c r="AW86" s="616"/>
      <c r="AX86" s="616"/>
      <c r="AY86" s="616"/>
      <c r="AZ86" s="616"/>
      <c r="BA86" s="616"/>
      <c r="BB86" s="616"/>
      <c r="BC86" s="616"/>
      <c r="BD86" s="616"/>
      <c r="BE86" s="491" t="s">
        <v>402</v>
      </c>
      <c r="BF86" s="492"/>
      <c r="BG86" s="492"/>
      <c r="BH86" s="493"/>
      <c r="BI86" s="511">
        <f t="shared" ref="BI86" si="157">ROUND(W85,2)*80000</f>
        <v>0</v>
      </c>
      <c r="BJ86" s="511"/>
      <c r="BK86" s="605"/>
      <c r="BL86" s="7" t="s">
        <v>404</v>
      </c>
    </row>
    <row r="87" spans="2:65" ht="3.9" customHeight="1" x14ac:dyDescent="0.45">
      <c r="B87" s="644"/>
      <c r="C87" s="645"/>
      <c r="D87" s="640"/>
      <c r="E87" s="614"/>
      <c r="F87" s="609"/>
      <c r="G87" s="614"/>
      <c r="H87" s="609"/>
      <c r="I87" s="614"/>
      <c r="J87" s="609"/>
      <c r="K87" s="614"/>
      <c r="L87" s="609"/>
      <c r="M87" s="614"/>
      <c r="N87" s="609"/>
      <c r="O87" s="614"/>
      <c r="P87" s="609"/>
      <c r="Q87" s="614"/>
      <c r="R87" s="609"/>
      <c r="S87" s="610"/>
      <c r="T87" s="3"/>
      <c r="W87" s="518"/>
      <c r="X87" s="515"/>
      <c r="Y87" s="580"/>
      <c r="AB87" s="547"/>
      <c r="AC87" s="548"/>
      <c r="AD87" s="548"/>
      <c r="AE87" s="549"/>
      <c r="AF87" s="61" t="s">
        <v>91</v>
      </c>
      <c r="AG87" s="61"/>
      <c r="AH87" s="61"/>
      <c r="AI87" s="61"/>
      <c r="AJ87" s="62" t="s">
        <v>92</v>
      </c>
      <c r="AK87" s="63"/>
      <c r="AL87" s="64"/>
      <c r="AM87" s="503" t="s">
        <v>93</v>
      </c>
      <c r="AN87" s="503"/>
      <c r="AO87" s="503"/>
      <c r="AP87" s="503">
        <f t="shared" ref="AP87" si="158">ROUNDDOWN(MIN(IF(AND(OR($H$13="無し",$H$13=""),D85&lt;=3.6),120000*D85,0),360000),-3)</f>
        <v>0</v>
      </c>
      <c r="AQ87" s="504"/>
      <c r="AR87" s="605"/>
      <c r="AS87" s="137"/>
      <c r="AT87" s="506"/>
      <c r="AU87" s="620" t="s">
        <v>400</v>
      </c>
      <c r="AV87" s="620"/>
      <c r="AW87" s="620"/>
      <c r="AX87" s="620"/>
      <c r="AY87" s="620"/>
      <c r="AZ87" s="620"/>
      <c r="BA87" s="620"/>
      <c r="BB87" s="620"/>
      <c r="BC87" s="620"/>
      <c r="BD87" s="620"/>
      <c r="BE87" s="491" t="s">
        <v>100</v>
      </c>
      <c r="BF87" s="492"/>
      <c r="BG87" s="492"/>
      <c r="BH87" s="493"/>
      <c r="BI87" s="511">
        <f t="shared" ref="BI87" si="159">ROUND(X85,2)*50000</f>
        <v>0</v>
      </c>
      <c r="BJ87" s="511"/>
      <c r="BK87" s="605"/>
      <c r="BL87" s="7" t="s">
        <v>405</v>
      </c>
    </row>
    <row r="88" spans="2:65" ht="3.9" customHeight="1" x14ac:dyDescent="0.45">
      <c r="B88" s="644"/>
      <c r="C88" s="645"/>
      <c r="D88" s="640"/>
      <c r="E88" s="614"/>
      <c r="F88" s="609"/>
      <c r="G88" s="614"/>
      <c r="H88" s="609"/>
      <c r="I88" s="614"/>
      <c r="J88" s="609"/>
      <c r="K88" s="614"/>
      <c r="L88" s="609"/>
      <c r="M88" s="614"/>
      <c r="N88" s="609"/>
      <c r="O88" s="614"/>
      <c r="P88" s="609"/>
      <c r="Q88" s="614"/>
      <c r="R88" s="609"/>
      <c r="S88" s="610"/>
      <c r="T88" s="3"/>
      <c r="W88" s="518"/>
      <c r="X88" s="515"/>
      <c r="Y88" s="580"/>
      <c r="AB88" s="544" t="s">
        <v>94</v>
      </c>
      <c r="AC88" s="545"/>
      <c r="AD88" s="545"/>
      <c r="AE88" s="546"/>
      <c r="AF88" s="61" t="s">
        <v>88</v>
      </c>
      <c r="AG88" s="61"/>
      <c r="AH88" s="61"/>
      <c r="AI88" s="61"/>
      <c r="AJ88" s="62" t="s">
        <v>95</v>
      </c>
      <c r="AK88" s="63"/>
      <c r="AL88" s="64"/>
      <c r="AM88" s="503" t="s">
        <v>96</v>
      </c>
      <c r="AN88" s="503"/>
      <c r="AO88" s="503"/>
      <c r="AP88" s="503">
        <f t="shared" ref="AP88" si="160">ROUNDDOWN(IF(AND($H$13="有り",D85&gt;3.6),110000*D85,0),-3)</f>
        <v>0</v>
      </c>
      <c r="AQ88" s="504"/>
      <c r="AR88" s="605"/>
      <c r="AS88" s="138"/>
      <c r="AT88" s="507"/>
      <c r="AU88" s="535" t="s">
        <v>401</v>
      </c>
      <c r="AV88" s="535"/>
      <c r="AW88" s="535"/>
      <c r="AX88" s="535"/>
      <c r="AY88" s="535"/>
      <c r="AZ88" s="535"/>
      <c r="BA88" s="535"/>
      <c r="BB88" s="535"/>
      <c r="BC88" s="535"/>
      <c r="BD88" s="535"/>
      <c r="BE88" s="491" t="s">
        <v>101</v>
      </c>
      <c r="BF88" s="492"/>
      <c r="BG88" s="492"/>
      <c r="BH88" s="493"/>
      <c r="BI88" s="511">
        <f t="shared" ref="BI88" si="161">ROUND(Y85,2)*20000</f>
        <v>0</v>
      </c>
      <c r="BJ88" s="511"/>
      <c r="BK88" s="605"/>
      <c r="BL88" s="7" t="s">
        <v>406</v>
      </c>
      <c r="BM88" s="136"/>
    </row>
    <row r="89" spans="2:65" ht="3.9" customHeight="1" x14ac:dyDescent="0.45">
      <c r="B89" s="644"/>
      <c r="C89" s="645"/>
      <c r="D89" s="640"/>
      <c r="E89" s="614"/>
      <c r="F89" s="609"/>
      <c r="G89" s="614"/>
      <c r="H89" s="609"/>
      <c r="I89" s="614"/>
      <c r="J89" s="609"/>
      <c r="K89" s="614"/>
      <c r="L89" s="609"/>
      <c r="M89" s="614"/>
      <c r="N89" s="609"/>
      <c r="O89" s="614"/>
      <c r="P89" s="609"/>
      <c r="Q89" s="614"/>
      <c r="R89" s="609"/>
      <c r="S89" s="610"/>
      <c r="T89" s="3"/>
      <c r="W89" s="518"/>
      <c r="X89" s="515"/>
      <c r="Y89" s="580"/>
      <c r="AB89" s="547"/>
      <c r="AC89" s="548"/>
      <c r="AD89" s="548"/>
      <c r="AE89" s="549"/>
      <c r="AF89" s="61" t="s">
        <v>91</v>
      </c>
      <c r="AG89" s="61"/>
      <c r="AH89" s="61"/>
      <c r="AI89" s="61"/>
      <c r="AJ89" s="62" t="s">
        <v>98</v>
      </c>
      <c r="AK89" s="63"/>
      <c r="AL89" s="64"/>
      <c r="AM89" s="503" t="s">
        <v>99</v>
      </c>
      <c r="AN89" s="503"/>
      <c r="AO89" s="503"/>
      <c r="AP89" s="503">
        <f t="shared" ref="AP89" si="162">ROUNDDOWN(IF(AND(OR($H$13="無し",$H$13=""),D85&gt;3.6),100000*D85,0),-3)</f>
        <v>0</v>
      </c>
      <c r="AQ89" s="504"/>
      <c r="AR89" s="605"/>
      <c r="AS89" s="138"/>
      <c r="AT89" s="533" t="s">
        <v>317</v>
      </c>
      <c r="AU89" s="509" t="s">
        <v>245</v>
      </c>
      <c r="AV89" s="510"/>
      <c r="AW89" s="510"/>
      <c r="AX89" s="510"/>
      <c r="AY89" s="510"/>
      <c r="AZ89" s="510"/>
      <c r="BA89" s="510"/>
      <c r="BB89" s="510"/>
      <c r="BC89" s="510"/>
      <c r="BD89" s="510"/>
      <c r="BE89" s="491" t="s">
        <v>101</v>
      </c>
      <c r="BF89" s="492"/>
      <c r="BG89" s="492"/>
      <c r="BH89" s="493"/>
      <c r="BI89" s="511">
        <f t="shared" ref="BI89" si="163">P85*20000</f>
        <v>0</v>
      </c>
      <c r="BJ89" s="511"/>
      <c r="BK89" s="605"/>
      <c r="BL89" s="7" t="s">
        <v>406</v>
      </c>
    </row>
    <row r="90" spans="2:65" ht="3.9" customHeight="1" x14ac:dyDescent="0.45">
      <c r="B90" s="664"/>
      <c r="C90" s="665"/>
      <c r="D90" s="656"/>
      <c r="E90" s="657"/>
      <c r="F90" s="659"/>
      <c r="G90" s="657"/>
      <c r="H90" s="659"/>
      <c r="I90" s="657"/>
      <c r="J90" s="659"/>
      <c r="K90" s="657"/>
      <c r="L90" s="659"/>
      <c r="M90" s="657"/>
      <c r="N90" s="659"/>
      <c r="O90" s="657"/>
      <c r="P90" s="659"/>
      <c r="Q90" s="657"/>
      <c r="R90" s="659"/>
      <c r="S90" s="661"/>
      <c r="T90" s="3"/>
      <c r="W90" s="519"/>
      <c r="X90" s="516"/>
      <c r="Y90" s="581"/>
      <c r="AB90" s="532"/>
      <c r="AC90" s="532"/>
      <c r="AD90" s="532"/>
      <c r="AE90" s="532"/>
      <c r="AF90" s="532"/>
      <c r="AG90" s="532"/>
      <c r="AH90" s="532"/>
      <c r="AI90" s="532"/>
      <c r="AJ90" s="532"/>
      <c r="AK90" s="532"/>
      <c r="AL90" s="532"/>
      <c r="AM90" s="532"/>
      <c r="AN90" s="532"/>
      <c r="AO90" s="532"/>
      <c r="AP90" s="532"/>
      <c r="AQ90" s="532"/>
      <c r="AR90" s="606"/>
      <c r="AS90" s="138"/>
      <c r="AT90" s="534"/>
      <c r="AU90" s="509" t="s">
        <v>246</v>
      </c>
      <c r="AV90" s="510"/>
      <c r="AW90" s="510"/>
      <c r="AX90" s="510"/>
      <c r="AY90" s="510"/>
      <c r="AZ90" s="510"/>
      <c r="BA90" s="510"/>
      <c r="BB90" s="510"/>
      <c r="BC90" s="510"/>
      <c r="BD90" s="510"/>
      <c r="BE90" s="491" t="s">
        <v>238</v>
      </c>
      <c r="BF90" s="492"/>
      <c r="BG90" s="492"/>
      <c r="BH90" s="493"/>
      <c r="BI90" s="511">
        <f t="shared" ref="BI90" si="164">R85*10000</f>
        <v>0</v>
      </c>
      <c r="BJ90" s="511"/>
      <c r="BK90" s="606"/>
      <c r="BL90" s="7" t="s">
        <v>407</v>
      </c>
    </row>
    <row r="91" spans="2:65" ht="3.9" customHeight="1" x14ac:dyDescent="0.45">
      <c r="B91" s="644">
        <v>13</v>
      </c>
      <c r="C91" s="645"/>
      <c r="D91" s="640"/>
      <c r="E91" s="614"/>
      <c r="F91" s="609"/>
      <c r="G91" s="614"/>
      <c r="H91" s="609"/>
      <c r="I91" s="614"/>
      <c r="J91" s="609"/>
      <c r="K91" s="614"/>
      <c r="L91" s="609"/>
      <c r="M91" s="614"/>
      <c r="N91" s="609"/>
      <c r="O91" s="614"/>
      <c r="P91" s="609"/>
      <c r="Q91" s="614"/>
      <c r="R91" s="609"/>
      <c r="S91" s="610"/>
      <c r="T91" s="3"/>
      <c r="W91" s="517">
        <f t="shared" ref="W91" si="165">IFERROR(ROUND(D91*J91/F91,3),0)</f>
        <v>0</v>
      </c>
      <c r="X91" s="514">
        <f t="shared" ref="X91" si="166">IFERROR(ROUND(D91*L91/F91,3),0)</f>
        <v>0</v>
      </c>
      <c r="Y91" s="579">
        <f t="shared" ref="Y91" si="167">IFERROR(ROUND(D91*N91/F91,3),0)</f>
        <v>0</v>
      </c>
      <c r="AB91" s="550" t="s">
        <v>252</v>
      </c>
      <c r="AC91" s="551"/>
      <c r="AD91" s="551"/>
      <c r="AE91" s="552"/>
      <c r="AF91" s="59" t="s">
        <v>82</v>
      </c>
      <c r="AG91" s="59"/>
      <c r="AH91" s="59"/>
      <c r="AI91" s="59"/>
      <c r="AJ91" s="550" t="s">
        <v>253</v>
      </c>
      <c r="AK91" s="551"/>
      <c r="AL91" s="552"/>
      <c r="AM91" s="617" t="s">
        <v>84</v>
      </c>
      <c r="AN91" s="618"/>
      <c r="AO91" s="619"/>
      <c r="AP91" s="182" t="s">
        <v>323</v>
      </c>
      <c r="AQ91" s="181">
        <f t="shared" ref="AQ91" si="168">B91</f>
        <v>13</v>
      </c>
      <c r="AR91" s="604">
        <f t="shared" ref="AR91" si="169">MAX(AP92:AQ95)</f>
        <v>0</v>
      </c>
      <c r="AT91" s="139"/>
      <c r="AU91" s="649" t="s">
        <v>318</v>
      </c>
      <c r="AV91" s="649"/>
      <c r="AW91" s="649"/>
      <c r="AX91" s="649"/>
      <c r="AY91" s="649"/>
      <c r="AZ91" s="649"/>
      <c r="BA91" s="649"/>
      <c r="BB91" s="649"/>
      <c r="BC91" s="649"/>
      <c r="BD91" s="649"/>
      <c r="BE91" s="625" t="s">
        <v>83</v>
      </c>
      <c r="BF91" s="648"/>
      <c r="BG91" s="648"/>
      <c r="BH91" s="626"/>
      <c r="BI91" s="625" t="s">
        <v>85</v>
      </c>
      <c r="BJ91" s="626"/>
      <c r="BK91" s="604">
        <f t="shared" ref="BK91" si="170">IFERROR(ROUNDDOWN(SUM(BI92:BJ96),-3),0)</f>
        <v>0</v>
      </c>
    </row>
    <row r="92" spans="2:65" ht="3.9" customHeight="1" x14ac:dyDescent="0.45">
      <c r="B92" s="644"/>
      <c r="C92" s="645"/>
      <c r="D92" s="640"/>
      <c r="E92" s="614"/>
      <c r="F92" s="609"/>
      <c r="G92" s="614"/>
      <c r="H92" s="609"/>
      <c r="I92" s="614"/>
      <c r="J92" s="609"/>
      <c r="K92" s="614"/>
      <c r="L92" s="609"/>
      <c r="M92" s="614"/>
      <c r="N92" s="609"/>
      <c r="O92" s="614"/>
      <c r="P92" s="609"/>
      <c r="Q92" s="614"/>
      <c r="R92" s="609"/>
      <c r="S92" s="610"/>
      <c r="T92" s="3"/>
      <c r="W92" s="518"/>
      <c r="X92" s="515"/>
      <c r="Y92" s="580"/>
      <c r="AB92" s="544" t="s">
        <v>87</v>
      </c>
      <c r="AC92" s="545"/>
      <c r="AD92" s="545"/>
      <c r="AE92" s="546"/>
      <c r="AF92" s="61" t="s">
        <v>88</v>
      </c>
      <c r="AG92" s="61"/>
      <c r="AH92" s="61"/>
      <c r="AI92" s="61"/>
      <c r="AJ92" s="62" t="s">
        <v>89</v>
      </c>
      <c r="AK92" s="63"/>
      <c r="AL92" s="64"/>
      <c r="AM92" s="503" t="s">
        <v>90</v>
      </c>
      <c r="AN92" s="503"/>
      <c r="AO92" s="503"/>
      <c r="AP92" s="503">
        <f t="shared" ref="AP92" si="171">ROUNDDOWN(MIN(IF(AND($H$13="有り",D91&lt;=3.6),130000*D91,0),390000),-3)</f>
        <v>0</v>
      </c>
      <c r="AQ92" s="504"/>
      <c r="AR92" s="605"/>
      <c r="AS92" s="137"/>
      <c r="AT92" s="505" t="s">
        <v>316</v>
      </c>
      <c r="AU92" s="616" t="s">
        <v>399</v>
      </c>
      <c r="AV92" s="616"/>
      <c r="AW92" s="616"/>
      <c r="AX92" s="616"/>
      <c r="AY92" s="616"/>
      <c r="AZ92" s="616"/>
      <c r="BA92" s="616"/>
      <c r="BB92" s="616"/>
      <c r="BC92" s="616"/>
      <c r="BD92" s="616"/>
      <c r="BE92" s="491" t="s">
        <v>402</v>
      </c>
      <c r="BF92" s="492"/>
      <c r="BG92" s="492"/>
      <c r="BH92" s="493"/>
      <c r="BI92" s="511">
        <f t="shared" ref="BI92" si="172">ROUND(W91,2)*80000</f>
        <v>0</v>
      </c>
      <c r="BJ92" s="511"/>
      <c r="BK92" s="605"/>
      <c r="BL92" s="7" t="s">
        <v>404</v>
      </c>
    </row>
    <row r="93" spans="2:65" ht="3.9" customHeight="1" x14ac:dyDescent="0.45">
      <c r="B93" s="644"/>
      <c r="C93" s="645"/>
      <c r="D93" s="640"/>
      <c r="E93" s="614"/>
      <c r="F93" s="609"/>
      <c r="G93" s="614"/>
      <c r="H93" s="609"/>
      <c r="I93" s="614"/>
      <c r="J93" s="609"/>
      <c r="K93" s="614"/>
      <c r="L93" s="609"/>
      <c r="M93" s="614"/>
      <c r="N93" s="609"/>
      <c r="O93" s="614"/>
      <c r="P93" s="609"/>
      <c r="Q93" s="614"/>
      <c r="R93" s="609"/>
      <c r="S93" s="610"/>
      <c r="T93" s="3"/>
      <c r="W93" s="518"/>
      <c r="X93" s="515"/>
      <c r="Y93" s="580"/>
      <c r="AB93" s="547"/>
      <c r="AC93" s="548"/>
      <c r="AD93" s="548"/>
      <c r="AE93" s="549"/>
      <c r="AF93" s="61" t="s">
        <v>91</v>
      </c>
      <c r="AG93" s="61"/>
      <c r="AH93" s="61"/>
      <c r="AI93" s="61"/>
      <c r="AJ93" s="62" t="s">
        <v>92</v>
      </c>
      <c r="AK93" s="63"/>
      <c r="AL93" s="64"/>
      <c r="AM93" s="503" t="s">
        <v>93</v>
      </c>
      <c r="AN93" s="503"/>
      <c r="AO93" s="503"/>
      <c r="AP93" s="503">
        <f t="shared" ref="AP93" si="173">ROUNDDOWN(MIN(IF(AND(OR($H$13="無し",$H$13=""),D91&lt;=3.6),120000*D91,0),360000),-3)</f>
        <v>0</v>
      </c>
      <c r="AQ93" s="504"/>
      <c r="AR93" s="605"/>
      <c r="AS93" s="137"/>
      <c r="AT93" s="506"/>
      <c r="AU93" s="620" t="s">
        <v>400</v>
      </c>
      <c r="AV93" s="620"/>
      <c r="AW93" s="620"/>
      <c r="AX93" s="620"/>
      <c r="AY93" s="620"/>
      <c r="AZ93" s="620"/>
      <c r="BA93" s="620"/>
      <c r="BB93" s="620"/>
      <c r="BC93" s="620"/>
      <c r="BD93" s="620"/>
      <c r="BE93" s="491" t="s">
        <v>100</v>
      </c>
      <c r="BF93" s="492"/>
      <c r="BG93" s="492"/>
      <c r="BH93" s="493"/>
      <c r="BI93" s="511">
        <f t="shared" ref="BI93" si="174">ROUND(X91,2)*50000</f>
        <v>0</v>
      </c>
      <c r="BJ93" s="511"/>
      <c r="BK93" s="605"/>
      <c r="BL93" s="7" t="s">
        <v>405</v>
      </c>
    </row>
    <row r="94" spans="2:65" ht="3.9" customHeight="1" x14ac:dyDescent="0.45">
      <c r="B94" s="644"/>
      <c r="C94" s="645"/>
      <c r="D94" s="640"/>
      <c r="E94" s="614"/>
      <c r="F94" s="609"/>
      <c r="G94" s="614"/>
      <c r="H94" s="609"/>
      <c r="I94" s="614"/>
      <c r="J94" s="609"/>
      <c r="K94" s="614"/>
      <c r="L94" s="609"/>
      <c r="M94" s="614"/>
      <c r="N94" s="609"/>
      <c r="O94" s="614"/>
      <c r="P94" s="609"/>
      <c r="Q94" s="614"/>
      <c r="R94" s="609"/>
      <c r="S94" s="610"/>
      <c r="T94" s="3"/>
      <c r="W94" s="518"/>
      <c r="X94" s="515"/>
      <c r="Y94" s="580"/>
      <c r="AB94" s="544" t="s">
        <v>94</v>
      </c>
      <c r="AC94" s="545"/>
      <c r="AD94" s="545"/>
      <c r="AE94" s="546"/>
      <c r="AF94" s="61" t="s">
        <v>88</v>
      </c>
      <c r="AG94" s="61"/>
      <c r="AH94" s="61"/>
      <c r="AI94" s="61"/>
      <c r="AJ94" s="62" t="s">
        <v>95</v>
      </c>
      <c r="AK94" s="63"/>
      <c r="AL94" s="64"/>
      <c r="AM94" s="503" t="s">
        <v>96</v>
      </c>
      <c r="AN94" s="503"/>
      <c r="AO94" s="503"/>
      <c r="AP94" s="503">
        <f t="shared" ref="AP94" si="175">ROUNDDOWN(IF(AND($H$13="有り",D91&gt;3.6),110000*D91,0),-3)</f>
        <v>0</v>
      </c>
      <c r="AQ94" s="504"/>
      <c r="AR94" s="605"/>
      <c r="AS94" s="138"/>
      <c r="AT94" s="507"/>
      <c r="AU94" s="535" t="s">
        <v>401</v>
      </c>
      <c r="AV94" s="535"/>
      <c r="AW94" s="535"/>
      <c r="AX94" s="535"/>
      <c r="AY94" s="535"/>
      <c r="AZ94" s="535"/>
      <c r="BA94" s="535"/>
      <c r="BB94" s="535"/>
      <c r="BC94" s="535"/>
      <c r="BD94" s="535"/>
      <c r="BE94" s="491" t="s">
        <v>101</v>
      </c>
      <c r="BF94" s="492"/>
      <c r="BG94" s="492"/>
      <c r="BH94" s="493"/>
      <c r="BI94" s="511">
        <f t="shared" ref="BI94" si="176">ROUND(Y91,2)*20000</f>
        <v>0</v>
      </c>
      <c r="BJ94" s="511"/>
      <c r="BK94" s="605"/>
      <c r="BL94" s="7" t="s">
        <v>406</v>
      </c>
      <c r="BM94" s="136"/>
    </row>
    <row r="95" spans="2:65" ht="3.9" customHeight="1" x14ac:dyDescent="0.45">
      <c r="B95" s="644"/>
      <c r="C95" s="645"/>
      <c r="D95" s="640"/>
      <c r="E95" s="614"/>
      <c r="F95" s="609"/>
      <c r="G95" s="614"/>
      <c r="H95" s="609"/>
      <c r="I95" s="614"/>
      <c r="J95" s="609"/>
      <c r="K95" s="614"/>
      <c r="L95" s="609"/>
      <c r="M95" s="614"/>
      <c r="N95" s="609"/>
      <c r="O95" s="614"/>
      <c r="P95" s="609"/>
      <c r="Q95" s="614"/>
      <c r="R95" s="609"/>
      <c r="S95" s="610"/>
      <c r="T95" s="3"/>
      <c r="W95" s="518"/>
      <c r="X95" s="515"/>
      <c r="Y95" s="580"/>
      <c r="AB95" s="547"/>
      <c r="AC95" s="548"/>
      <c r="AD95" s="548"/>
      <c r="AE95" s="549"/>
      <c r="AF95" s="61" t="s">
        <v>91</v>
      </c>
      <c r="AG95" s="61"/>
      <c r="AH95" s="61"/>
      <c r="AI95" s="61"/>
      <c r="AJ95" s="62" t="s">
        <v>98</v>
      </c>
      <c r="AK95" s="63"/>
      <c r="AL95" s="64"/>
      <c r="AM95" s="503" t="s">
        <v>99</v>
      </c>
      <c r="AN95" s="503"/>
      <c r="AO95" s="503"/>
      <c r="AP95" s="503">
        <f t="shared" ref="AP95" si="177">ROUNDDOWN(IF(AND(OR($H$13="無し",$H$13=""),D91&gt;3.6),100000*D91,0),-3)</f>
        <v>0</v>
      </c>
      <c r="AQ95" s="504"/>
      <c r="AR95" s="605"/>
      <c r="AS95" s="138"/>
      <c r="AT95" s="533" t="s">
        <v>317</v>
      </c>
      <c r="AU95" s="509" t="s">
        <v>245</v>
      </c>
      <c r="AV95" s="510"/>
      <c r="AW95" s="510"/>
      <c r="AX95" s="510"/>
      <c r="AY95" s="510"/>
      <c r="AZ95" s="510"/>
      <c r="BA95" s="510"/>
      <c r="BB95" s="510"/>
      <c r="BC95" s="510"/>
      <c r="BD95" s="510"/>
      <c r="BE95" s="491" t="s">
        <v>101</v>
      </c>
      <c r="BF95" s="492"/>
      <c r="BG95" s="492"/>
      <c r="BH95" s="493"/>
      <c r="BI95" s="511">
        <f t="shared" ref="BI95" si="178">P91*20000</f>
        <v>0</v>
      </c>
      <c r="BJ95" s="511"/>
      <c r="BK95" s="605"/>
      <c r="BL95" s="7" t="s">
        <v>406</v>
      </c>
    </row>
    <row r="96" spans="2:65" ht="3.9" customHeight="1" x14ac:dyDescent="0.45">
      <c r="B96" s="644"/>
      <c r="C96" s="645"/>
      <c r="D96" s="640"/>
      <c r="E96" s="614"/>
      <c r="F96" s="609"/>
      <c r="G96" s="614"/>
      <c r="H96" s="609"/>
      <c r="I96" s="614"/>
      <c r="J96" s="609"/>
      <c r="K96" s="614"/>
      <c r="L96" s="609"/>
      <c r="M96" s="614"/>
      <c r="N96" s="609"/>
      <c r="O96" s="614"/>
      <c r="P96" s="609"/>
      <c r="Q96" s="614"/>
      <c r="R96" s="609"/>
      <c r="S96" s="610"/>
      <c r="T96" s="3"/>
      <c r="W96" s="519"/>
      <c r="X96" s="516"/>
      <c r="Y96" s="581"/>
      <c r="AB96" s="532"/>
      <c r="AC96" s="532"/>
      <c r="AD96" s="532"/>
      <c r="AE96" s="532"/>
      <c r="AF96" s="532"/>
      <c r="AG96" s="532"/>
      <c r="AH96" s="532"/>
      <c r="AI96" s="532"/>
      <c r="AJ96" s="532"/>
      <c r="AK96" s="532"/>
      <c r="AL96" s="532"/>
      <c r="AM96" s="532"/>
      <c r="AN96" s="532"/>
      <c r="AO96" s="532"/>
      <c r="AP96" s="532"/>
      <c r="AQ96" s="532"/>
      <c r="AR96" s="606"/>
      <c r="AS96" s="138"/>
      <c r="AT96" s="534"/>
      <c r="AU96" s="509" t="s">
        <v>246</v>
      </c>
      <c r="AV96" s="510"/>
      <c r="AW96" s="510"/>
      <c r="AX96" s="510"/>
      <c r="AY96" s="510"/>
      <c r="AZ96" s="510"/>
      <c r="BA96" s="510"/>
      <c r="BB96" s="510"/>
      <c r="BC96" s="510"/>
      <c r="BD96" s="510"/>
      <c r="BE96" s="491" t="s">
        <v>238</v>
      </c>
      <c r="BF96" s="492"/>
      <c r="BG96" s="492"/>
      <c r="BH96" s="493"/>
      <c r="BI96" s="511">
        <f t="shared" ref="BI96" si="179">R91*10000</f>
        <v>0</v>
      </c>
      <c r="BJ96" s="511"/>
      <c r="BK96" s="606"/>
      <c r="BL96" s="7" t="s">
        <v>407</v>
      </c>
    </row>
    <row r="97" spans="2:65" ht="3.9" customHeight="1" x14ac:dyDescent="0.45">
      <c r="B97" s="662">
        <v>14</v>
      </c>
      <c r="C97" s="663"/>
      <c r="D97" s="654"/>
      <c r="E97" s="655"/>
      <c r="F97" s="658"/>
      <c r="G97" s="655"/>
      <c r="H97" s="658"/>
      <c r="I97" s="655"/>
      <c r="J97" s="658"/>
      <c r="K97" s="655"/>
      <c r="L97" s="658"/>
      <c r="M97" s="655"/>
      <c r="N97" s="658"/>
      <c r="O97" s="655"/>
      <c r="P97" s="658"/>
      <c r="Q97" s="655"/>
      <c r="R97" s="658"/>
      <c r="S97" s="660"/>
      <c r="T97" s="3"/>
      <c r="W97" s="517">
        <f t="shared" ref="W97" si="180">IFERROR(ROUND(D97*J97/F97,3),0)</f>
        <v>0</v>
      </c>
      <c r="X97" s="514">
        <f t="shared" ref="X97" si="181">IFERROR(ROUND(D97*L97/F97,3),0)</f>
        <v>0</v>
      </c>
      <c r="Y97" s="579">
        <f t="shared" ref="Y97" si="182">IFERROR(ROUND(D97*N97/F97,3),0)</f>
        <v>0</v>
      </c>
      <c r="AB97" s="550" t="s">
        <v>252</v>
      </c>
      <c r="AC97" s="551"/>
      <c r="AD97" s="551"/>
      <c r="AE97" s="552"/>
      <c r="AF97" s="59" t="s">
        <v>82</v>
      </c>
      <c r="AG97" s="59"/>
      <c r="AH97" s="59"/>
      <c r="AI97" s="59"/>
      <c r="AJ97" s="550" t="s">
        <v>253</v>
      </c>
      <c r="AK97" s="551"/>
      <c r="AL97" s="552"/>
      <c r="AM97" s="617" t="s">
        <v>84</v>
      </c>
      <c r="AN97" s="618"/>
      <c r="AO97" s="619"/>
      <c r="AP97" s="182" t="s">
        <v>323</v>
      </c>
      <c r="AQ97" s="181">
        <f t="shared" ref="AQ97" si="183">B97</f>
        <v>14</v>
      </c>
      <c r="AR97" s="604">
        <f t="shared" ref="AR97" si="184">MAX(AP98:AQ101)</f>
        <v>0</v>
      </c>
      <c r="AT97" s="139"/>
      <c r="AU97" s="649" t="s">
        <v>318</v>
      </c>
      <c r="AV97" s="649"/>
      <c r="AW97" s="649"/>
      <c r="AX97" s="649"/>
      <c r="AY97" s="649"/>
      <c r="AZ97" s="649"/>
      <c r="BA97" s="649"/>
      <c r="BB97" s="649"/>
      <c r="BC97" s="649"/>
      <c r="BD97" s="649"/>
      <c r="BE97" s="625" t="s">
        <v>83</v>
      </c>
      <c r="BF97" s="648"/>
      <c r="BG97" s="648"/>
      <c r="BH97" s="626"/>
      <c r="BI97" s="625" t="s">
        <v>85</v>
      </c>
      <c r="BJ97" s="626"/>
      <c r="BK97" s="604">
        <f t="shared" ref="BK97" si="185">IFERROR(ROUNDDOWN(SUM(BI98:BJ102),-3),0)</f>
        <v>0</v>
      </c>
    </row>
    <row r="98" spans="2:65" ht="3.9" customHeight="1" x14ac:dyDescent="0.45">
      <c r="B98" s="644"/>
      <c r="C98" s="645"/>
      <c r="D98" s="640"/>
      <c r="E98" s="614"/>
      <c r="F98" s="609"/>
      <c r="G98" s="614"/>
      <c r="H98" s="609"/>
      <c r="I98" s="614"/>
      <c r="J98" s="609"/>
      <c r="K98" s="614"/>
      <c r="L98" s="609"/>
      <c r="M98" s="614"/>
      <c r="N98" s="609"/>
      <c r="O98" s="614"/>
      <c r="P98" s="609"/>
      <c r="Q98" s="614"/>
      <c r="R98" s="609"/>
      <c r="S98" s="610"/>
      <c r="T98" s="3"/>
      <c r="W98" s="518"/>
      <c r="X98" s="515"/>
      <c r="Y98" s="580"/>
      <c r="AB98" s="544" t="s">
        <v>87</v>
      </c>
      <c r="AC98" s="545"/>
      <c r="AD98" s="545"/>
      <c r="AE98" s="546"/>
      <c r="AF98" s="61" t="s">
        <v>88</v>
      </c>
      <c r="AG98" s="61"/>
      <c r="AH98" s="61"/>
      <c r="AI98" s="61"/>
      <c r="AJ98" s="62" t="s">
        <v>89</v>
      </c>
      <c r="AK98" s="63"/>
      <c r="AL98" s="64"/>
      <c r="AM98" s="503" t="s">
        <v>90</v>
      </c>
      <c r="AN98" s="503"/>
      <c r="AO98" s="503"/>
      <c r="AP98" s="503">
        <f t="shared" ref="AP98" si="186">ROUNDDOWN(MIN(IF(AND($H$13="有り",D97&lt;=3.6),130000*D97,0),390000),-3)</f>
        <v>0</v>
      </c>
      <c r="AQ98" s="504"/>
      <c r="AR98" s="605"/>
      <c r="AS98" s="137"/>
      <c r="AT98" s="505" t="s">
        <v>316</v>
      </c>
      <c r="AU98" s="616" t="s">
        <v>399</v>
      </c>
      <c r="AV98" s="616"/>
      <c r="AW98" s="616"/>
      <c r="AX98" s="616"/>
      <c r="AY98" s="616"/>
      <c r="AZ98" s="616"/>
      <c r="BA98" s="616"/>
      <c r="BB98" s="616"/>
      <c r="BC98" s="616"/>
      <c r="BD98" s="616"/>
      <c r="BE98" s="491" t="s">
        <v>402</v>
      </c>
      <c r="BF98" s="492"/>
      <c r="BG98" s="492"/>
      <c r="BH98" s="493"/>
      <c r="BI98" s="511">
        <f t="shared" ref="BI98" si="187">ROUND(W97,2)*80000</f>
        <v>0</v>
      </c>
      <c r="BJ98" s="511"/>
      <c r="BK98" s="605"/>
      <c r="BL98" s="7" t="s">
        <v>404</v>
      </c>
    </row>
    <row r="99" spans="2:65" ht="3.9" customHeight="1" x14ac:dyDescent="0.45">
      <c r="B99" s="644"/>
      <c r="C99" s="645"/>
      <c r="D99" s="640"/>
      <c r="E99" s="614"/>
      <c r="F99" s="609"/>
      <c r="G99" s="614"/>
      <c r="H99" s="609"/>
      <c r="I99" s="614"/>
      <c r="J99" s="609"/>
      <c r="K99" s="614"/>
      <c r="L99" s="609"/>
      <c r="M99" s="614"/>
      <c r="N99" s="609"/>
      <c r="O99" s="614"/>
      <c r="P99" s="609"/>
      <c r="Q99" s="614"/>
      <c r="R99" s="609"/>
      <c r="S99" s="610"/>
      <c r="T99" s="3"/>
      <c r="W99" s="518"/>
      <c r="X99" s="515"/>
      <c r="Y99" s="580"/>
      <c r="AB99" s="547"/>
      <c r="AC99" s="548"/>
      <c r="AD99" s="548"/>
      <c r="AE99" s="549"/>
      <c r="AF99" s="61" t="s">
        <v>91</v>
      </c>
      <c r="AG99" s="61"/>
      <c r="AH99" s="61"/>
      <c r="AI99" s="61"/>
      <c r="AJ99" s="62" t="s">
        <v>92</v>
      </c>
      <c r="AK99" s="63"/>
      <c r="AL99" s="64"/>
      <c r="AM99" s="503" t="s">
        <v>93</v>
      </c>
      <c r="AN99" s="503"/>
      <c r="AO99" s="503"/>
      <c r="AP99" s="503">
        <f t="shared" ref="AP99" si="188">ROUNDDOWN(MIN(IF(AND(OR($H$13="無し",$H$13=""),D97&lt;=3.6),120000*D97,0),360000),-3)</f>
        <v>0</v>
      </c>
      <c r="AQ99" s="504"/>
      <c r="AR99" s="605"/>
      <c r="AS99" s="137"/>
      <c r="AT99" s="506"/>
      <c r="AU99" s="620" t="s">
        <v>400</v>
      </c>
      <c r="AV99" s="620"/>
      <c r="AW99" s="620"/>
      <c r="AX99" s="620"/>
      <c r="AY99" s="620"/>
      <c r="AZ99" s="620"/>
      <c r="BA99" s="620"/>
      <c r="BB99" s="620"/>
      <c r="BC99" s="620"/>
      <c r="BD99" s="620"/>
      <c r="BE99" s="491" t="s">
        <v>100</v>
      </c>
      <c r="BF99" s="492"/>
      <c r="BG99" s="492"/>
      <c r="BH99" s="493"/>
      <c r="BI99" s="511">
        <f t="shared" ref="BI99" si="189">ROUND(X97,2)*50000</f>
        <v>0</v>
      </c>
      <c r="BJ99" s="511"/>
      <c r="BK99" s="605"/>
      <c r="BL99" s="7" t="s">
        <v>405</v>
      </c>
    </row>
    <row r="100" spans="2:65" ht="3.9" customHeight="1" x14ac:dyDescent="0.45">
      <c r="B100" s="644"/>
      <c r="C100" s="645"/>
      <c r="D100" s="640"/>
      <c r="E100" s="614"/>
      <c r="F100" s="609"/>
      <c r="G100" s="614"/>
      <c r="H100" s="609"/>
      <c r="I100" s="614"/>
      <c r="J100" s="609"/>
      <c r="K100" s="614"/>
      <c r="L100" s="609"/>
      <c r="M100" s="614"/>
      <c r="N100" s="609"/>
      <c r="O100" s="614"/>
      <c r="P100" s="609"/>
      <c r="Q100" s="614"/>
      <c r="R100" s="609"/>
      <c r="S100" s="610"/>
      <c r="T100" s="3"/>
      <c r="W100" s="518"/>
      <c r="X100" s="515"/>
      <c r="Y100" s="580"/>
      <c r="AB100" s="544" t="s">
        <v>94</v>
      </c>
      <c r="AC100" s="545"/>
      <c r="AD100" s="545"/>
      <c r="AE100" s="546"/>
      <c r="AF100" s="61" t="s">
        <v>88</v>
      </c>
      <c r="AG100" s="61"/>
      <c r="AH100" s="61"/>
      <c r="AI100" s="61"/>
      <c r="AJ100" s="62" t="s">
        <v>95</v>
      </c>
      <c r="AK100" s="63"/>
      <c r="AL100" s="64"/>
      <c r="AM100" s="503" t="s">
        <v>96</v>
      </c>
      <c r="AN100" s="503"/>
      <c r="AO100" s="503"/>
      <c r="AP100" s="503">
        <f t="shared" ref="AP100" si="190">ROUNDDOWN(IF(AND($H$13="有り",D97&gt;3.6),110000*D97,0),-3)</f>
        <v>0</v>
      </c>
      <c r="AQ100" s="504"/>
      <c r="AR100" s="605"/>
      <c r="AS100" s="138"/>
      <c r="AT100" s="507"/>
      <c r="AU100" s="535" t="s">
        <v>401</v>
      </c>
      <c r="AV100" s="535"/>
      <c r="AW100" s="535"/>
      <c r="AX100" s="535"/>
      <c r="AY100" s="535"/>
      <c r="AZ100" s="535"/>
      <c r="BA100" s="535"/>
      <c r="BB100" s="535"/>
      <c r="BC100" s="535"/>
      <c r="BD100" s="535"/>
      <c r="BE100" s="491" t="s">
        <v>101</v>
      </c>
      <c r="BF100" s="492"/>
      <c r="BG100" s="492"/>
      <c r="BH100" s="493"/>
      <c r="BI100" s="511">
        <f t="shared" ref="BI100" si="191">ROUND(Y97,2)*20000</f>
        <v>0</v>
      </c>
      <c r="BJ100" s="511"/>
      <c r="BK100" s="605"/>
      <c r="BL100" s="7" t="s">
        <v>406</v>
      </c>
      <c r="BM100" s="136"/>
    </row>
    <row r="101" spans="2:65" ht="3.9" customHeight="1" x14ac:dyDescent="0.45">
      <c r="B101" s="644"/>
      <c r="C101" s="645"/>
      <c r="D101" s="640"/>
      <c r="E101" s="614"/>
      <c r="F101" s="609"/>
      <c r="G101" s="614"/>
      <c r="H101" s="609"/>
      <c r="I101" s="614"/>
      <c r="J101" s="609"/>
      <c r="K101" s="614"/>
      <c r="L101" s="609"/>
      <c r="M101" s="614"/>
      <c r="N101" s="609"/>
      <c r="O101" s="614"/>
      <c r="P101" s="609"/>
      <c r="Q101" s="614"/>
      <c r="R101" s="609"/>
      <c r="S101" s="610"/>
      <c r="T101" s="3"/>
      <c r="W101" s="518"/>
      <c r="X101" s="515"/>
      <c r="Y101" s="580"/>
      <c r="AB101" s="547"/>
      <c r="AC101" s="548"/>
      <c r="AD101" s="548"/>
      <c r="AE101" s="549"/>
      <c r="AF101" s="61" t="s">
        <v>91</v>
      </c>
      <c r="AG101" s="61"/>
      <c r="AH101" s="61"/>
      <c r="AI101" s="61"/>
      <c r="AJ101" s="62" t="s">
        <v>98</v>
      </c>
      <c r="AK101" s="63"/>
      <c r="AL101" s="64"/>
      <c r="AM101" s="503" t="s">
        <v>99</v>
      </c>
      <c r="AN101" s="503"/>
      <c r="AO101" s="503"/>
      <c r="AP101" s="503">
        <f t="shared" ref="AP101" si="192">ROUNDDOWN(IF(AND(OR($H$13="無し",$H$13=""),D97&gt;3.6),100000*D97,0),-3)</f>
        <v>0</v>
      </c>
      <c r="AQ101" s="504"/>
      <c r="AR101" s="605"/>
      <c r="AS101" s="138"/>
      <c r="AT101" s="533" t="s">
        <v>317</v>
      </c>
      <c r="AU101" s="509" t="s">
        <v>245</v>
      </c>
      <c r="AV101" s="510"/>
      <c r="AW101" s="510"/>
      <c r="AX101" s="510"/>
      <c r="AY101" s="510"/>
      <c r="AZ101" s="510"/>
      <c r="BA101" s="510"/>
      <c r="BB101" s="510"/>
      <c r="BC101" s="510"/>
      <c r="BD101" s="510"/>
      <c r="BE101" s="491" t="s">
        <v>101</v>
      </c>
      <c r="BF101" s="492"/>
      <c r="BG101" s="492"/>
      <c r="BH101" s="493"/>
      <c r="BI101" s="511">
        <f t="shared" ref="BI101" si="193">P97*20000</f>
        <v>0</v>
      </c>
      <c r="BJ101" s="511"/>
      <c r="BK101" s="605"/>
      <c r="BL101" s="7" t="s">
        <v>406</v>
      </c>
    </row>
    <row r="102" spans="2:65" ht="3.9" customHeight="1" x14ac:dyDescent="0.45">
      <c r="B102" s="664"/>
      <c r="C102" s="665"/>
      <c r="D102" s="656"/>
      <c r="E102" s="657"/>
      <c r="F102" s="659"/>
      <c r="G102" s="657"/>
      <c r="H102" s="659"/>
      <c r="I102" s="657"/>
      <c r="J102" s="659"/>
      <c r="K102" s="657"/>
      <c r="L102" s="659"/>
      <c r="M102" s="657"/>
      <c r="N102" s="659"/>
      <c r="O102" s="657"/>
      <c r="P102" s="659"/>
      <c r="Q102" s="657"/>
      <c r="R102" s="659"/>
      <c r="S102" s="661"/>
      <c r="T102" s="3"/>
      <c r="W102" s="519"/>
      <c r="X102" s="516"/>
      <c r="Y102" s="581"/>
      <c r="AB102" s="532"/>
      <c r="AC102" s="532"/>
      <c r="AD102" s="532"/>
      <c r="AE102" s="532"/>
      <c r="AF102" s="532"/>
      <c r="AG102" s="532"/>
      <c r="AH102" s="532"/>
      <c r="AI102" s="532"/>
      <c r="AJ102" s="532"/>
      <c r="AK102" s="532"/>
      <c r="AL102" s="532"/>
      <c r="AM102" s="532"/>
      <c r="AN102" s="532"/>
      <c r="AO102" s="532"/>
      <c r="AP102" s="532"/>
      <c r="AQ102" s="532"/>
      <c r="AR102" s="606"/>
      <c r="AS102" s="138"/>
      <c r="AT102" s="534"/>
      <c r="AU102" s="509" t="s">
        <v>246</v>
      </c>
      <c r="AV102" s="510"/>
      <c r="AW102" s="510"/>
      <c r="AX102" s="510"/>
      <c r="AY102" s="510"/>
      <c r="AZ102" s="510"/>
      <c r="BA102" s="510"/>
      <c r="BB102" s="510"/>
      <c r="BC102" s="510"/>
      <c r="BD102" s="510"/>
      <c r="BE102" s="491" t="s">
        <v>238</v>
      </c>
      <c r="BF102" s="492"/>
      <c r="BG102" s="492"/>
      <c r="BH102" s="493"/>
      <c r="BI102" s="511">
        <f t="shared" ref="BI102" si="194">R97*10000</f>
        <v>0</v>
      </c>
      <c r="BJ102" s="511"/>
      <c r="BK102" s="606"/>
      <c r="BL102" s="7" t="s">
        <v>407</v>
      </c>
    </row>
    <row r="103" spans="2:65" ht="3.9" customHeight="1" x14ac:dyDescent="0.45">
      <c r="B103" s="644">
        <v>15</v>
      </c>
      <c r="C103" s="645"/>
      <c r="D103" s="640"/>
      <c r="E103" s="614"/>
      <c r="F103" s="609"/>
      <c r="G103" s="614"/>
      <c r="H103" s="609"/>
      <c r="I103" s="614"/>
      <c r="J103" s="609"/>
      <c r="K103" s="614"/>
      <c r="L103" s="609"/>
      <c r="M103" s="614"/>
      <c r="N103" s="609"/>
      <c r="O103" s="614"/>
      <c r="P103" s="609"/>
      <c r="Q103" s="614"/>
      <c r="R103" s="609"/>
      <c r="S103" s="610"/>
      <c r="T103" s="3"/>
      <c r="W103" s="517">
        <f t="shared" ref="W103" si="195">IFERROR(ROUND(D103*J103/F103,3),0)</f>
        <v>0</v>
      </c>
      <c r="X103" s="514">
        <f t="shared" ref="X103" si="196">IFERROR(ROUND(D103*L103/F103,3),0)</f>
        <v>0</v>
      </c>
      <c r="Y103" s="579">
        <f t="shared" ref="Y103" si="197">IFERROR(ROUND(D103*N103/F103,3),0)</f>
        <v>0</v>
      </c>
      <c r="AB103" s="550" t="s">
        <v>252</v>
      </c>
      <c r="AC103" s="551"/>
      <c r="AD103" s="551"/>
      <c r="AE103" s="552"/>
      <c r="AF103" s="59" t="s">
        <v>82</v>
      </c>
      <c r="AG103" s="59"/>
      <c r="AH103" s="59"/>
      <c r="AI103" s="59"/>
      <c r="AJ103" s="550" t="s">
        <v>253</v>
      </c>
      <c r="AK103" s="551"/>
      <c r="AL103" s="552"/>
      <c r="AM103" s="617" t="s">
        <v>84</v>
      </c>
      <c r="AN103" s="618"/>
      <c r="AO103" s="619"/>
      <c r="AP103" s="182" t="s">
        <v>323</v>
      </c>
      <c r="AQ103" s="181">
        <f t="shared" ref="AQ103" si="198">B103</f>
        <v>15</v>
      </c>
      <c r="AR103" s="604">
        <f t="shared" ref="AR103" si="199">MAX(AP104:AQ107)</f>
        <v>0</v>
      </c>
      <c r="AT103" s="139"/>
      <c r="AU103" s="649" t="s">
        <v>318</v>
      </c>
      <c r="AV103" s="649"/>
      <c r="AW103" s="649"/>
      <c r="AX103" s="649"/>
      <c r="AY103" s="649"/>
      <c r="AZ103" s="649"/>
      <c r="BA103" s="649"/>
      <c r="BB103" s="649"/>
      <c r="BC103" s="649"/>
      <c r="BD103" s="649"/>
      <c r="BE103" s="625" t="s">
        <v>83</v>
      </c>
      <c r="BF103" s="648"/>
      <c r="BG103" s="648"/>
      <c r="BH103" s="626"/>
      <c r="BI103" s="625" t="s">
        <v>85</v>
      </c>
      <c r="BJ103" s="626"/>
      <c r="BK103" s="604">
        <f t="shared" ref="BK103" si="200">IFERROR(ROUNDDOWN(SUM(BI104:BJ108),-3),0)</f>
        <v>0</v>
      </c>
    </row>
    <row r="104" spans="2:65" ht="3.75" customHeight="1" x14ac:dyDescent="0.45">
      <c r="B104" s="644"/>
      <c r="C104" s="645"/>
      <c r="D104" s="640"/>
      <c r="E104" s="614"/>
      <c r="F104" s="609"/>
      <c r="G104" s="614"/>
      <c r="H104" s="609"/>
      <c r="I104" s="614"/>
      <c r="J104" s="609"/>
      <c r="K104" s="614"/>
      <c r="L104" s="609"/>
      <c r="M104" s="614"/>
      <c r="N104" s="609"/>
      <c r="O104" s="614"/>
      <c r="P104" s="609"/>
      <c r="Q104" s="614"/>
      <c r="R104" s="609"/>
      <c r="S104" s="610"/>
      <c r="T104" s="3"/>
      <c r="W104" s="518"/>
      <c r="X104" s="515"/>
      <c r="Y104" s="580"/>
      <c r="AB104" s="544" t="s">
        <v>87</v>
      </c>
      <c r="AC104" s="545"/>
      <c r="AD104" s="545"/>
      <c r="AE104" s="546"/>
      <c r="AF104" s="61" t="s">
        <v>88</v>
      </c>
      <c r="AG104" s="61"/>
      <c r="AH104" s="61"/>
      <c r="AI104" s="61"/>
      <c r="AJ104" s="62" t="s">
        <v>89</v>
      </c>
      <c r="AK104" s="63"/>
      <c r="AL104" s="64"/>
      <c r="AM104" s="503" t="s">
        <v>90</v>
      </c>
      <c r="AN104" s="503"/>
      <c r="AO104" s="503"/>
      <c r="AP104" s="503">
        <f t="shared" ref="AP104" si="201">ROUNDDOWN(MIN(IF(AND($H$13="有り",D103&lt;=3.6),130000*D103,0),390000),-3)</f>
        <v>0</v>
      </c>
      <c r="AQ104" s="504"/>
      <c r="AR104" s="605"/>
      <c r="AS104" s="137"/>
      <c r="AT104" s="505" t="s">
        <v>316</v>
      </c>
      <c r="AU104" s="616" t="s">
        <v>399</v>
      </c>
      <c r="AV104" s="616"/>
      <c r="AW104" s="616"/>
      <c r="AX104" s="616"/>
      <c r="AY104" s="616"/>
      <c r="AZ104" s="616"/>
      <c r="BA104" s="616"/>
      <c r="BB104" s="616"/>
      <c r="BC104" s="616"/>
      <c r="BD104" s="616"/>
      <c r="BE104" s="491" t="s">
        <v>402</v>
      </c>
      <c r="BF104" s="492"/>
      <c r="BG104" s="492"/>
      <c r="BH104" s="493"/>
      <c r="BI104" s="511">
        <f t="shared" ref="BI104" si="202">ROUND(W103,2)*80000</f>
        <v>0</v>
      </c>
      <c r="BJ104" s="511"/>
      <c r="BK104" s="605"/>
      <c r="BL104" s="7" t="s">
        <v>404</v>
      </c>
    </row>
    <row r="105" spans="2:65" ht="3.75" customHeight="1" x14ac:dyDescent="0.45">
      <c r="B105" s="644"/>
      <c r="C105" s="645"/>
      <c r="D105" s="640"/>
      <c r="E105" s="614"/>
      <c r="F105" s="609"/>
      <c r="G105" s="614"/>
      <c r="H105" s="609"/>
      <c r="I105" s="614"/>
      <c r="J105" s="609"/>
      <c r="K105" s="614"/>
      <c r="L105" s="609"/>
      <c r="M105" s="614"/>
      <c r="N105" s="609"/>
      <c r="O105" s="614"/>
      <c r="P105" s="609"/>
      <c r="Q105" s="614"/>
      <c r="R105" s="609"/>
      <c r="S105" s="610"/>
      <c r="T105" s="3"/>
      <c r="W105" s="518"/>
      <c r="X105" s="515"/>
      <c r="Y105" s="580"/>
      <c r="AB105" s="547"/>
      <c r="AC105" s="548"/>
      <c r="AD105" s="548"/>
      <c r="AE105" s="549"/>
      <c r="AF105" s="61" t="s">
        <v>91</v>
      </c>
      <c r="AG105" s="61"/>
      <c r="AH105" s="61"/>
      <c r="AI105" s="61"/>
      <c r="AJ105" s="62" t="s">
        <v>92</v>
      </c>
      <c r="AK105" s="63"/>
      <c r="AL105" s="64"/>
      <c r="AM105" s="503" t="s">
        <v>93</v>
      </c>
      <c r="AN105" s="503"/>
      <c r="AO105" s="503"/>
      <c r="AP105" s="503">
        <f t="shared" ref="AP105" si="203">ROUNDDOWN(MIN(IF(AND(OR($H$13="無し",$H$13=""),D103&lt;=3.6),120000*D103,0),360000),-3)</f>
        <v>0</v>
      </c>
      <c r="AQ105" s="504"/>
      <c r="AR105" s="605"/>
      <c r="AS105" s="137"/>
      <c r="AT105" s="506"/>
      <c r="AU105" s="620" t="s">
        <v>400</v>
      </c>
      <c r="AV105" s="620"/>
      <c r="AW105" s="620"/>
      <c r="AX105" s="620"/>
      <c r="AY105" s="620"/>
      <c r="AZ105" s="620"/>
      <c r="BA105" s="620"/>
      <c r="BB105" s="620"/>
      <c r="BC105" s="620"/>
      <c r="BD105" s="620"/>
      <c r="BE105" s="491" t="s">
        <v>100</v>
      </c>
      <c r="BF105" s="492"/>
      <c r="BG105" s="492"/>
      <c r="BH105" s="493"/>
      <c r="BI105" s="511">
        <f t="shared" ref="BI105" si="204">ROUND(X103,2)*50000</f>
        <v>0</v>
      </c>
      <c r="BJ105" s="511"/>
      <c r="BK105" s="605"/>
      <c r="BL105" s="7" t="s">
        <v>405</v>
      </c>
    </row>
    <row r="106" spans="2:65" ht="3.9" customHeight="1" x14ac:dyDescent="0.45">
      <c r="B106" s="644"/>
      <c r="C106" s="645"/>
      <c r="D106" s="640"/>
      <c r="E106" s="614"/>
      <c r="F106" s="609"/>
      <c r="G106" s="614"/>
      <c r="H106" s="609"/>
      <c r="I106" s="614"/>
      <c r="J106" s="609"/>
      <c r="K106" s="614"/>
      <c r="L106" s="609"/>
      <c r="M106" s="614"/>
      <c r="N106" s="609"/>
      <c r="O106" s="614"/>
      <c r="P106" s="609"/>
      <c r="Q106" s="614"/>
      <c r="R106" s="609"/>
      <c r="S106" s="610"/>
      <c r="T106" s="3"/>
      <c r="W106" s="518"/>
      <c r="X106" s="515"/>
      <c r="Y106" s="580"/>
      <c r="AB106" s="544" t="s">
        <v>94</v>
      </c>
      <c r="AC106" s="545"/>
      <c r="AD106" s="545"/>
      <c r="AE106" s="546"/>
      <c r="AF106" s="61" t="s">
        <v>88</v>
      </c>
      <c r="AG106" s="61"/>
      <c r="AH106" s="61"/>
      <c r="AI106" s="61"/>
      <c r="AJ106" s="62" t="s">
        <v>95</v>
      </c>
      <c r="AK106" s="63"/>
      <c r="AL106" s="64"/>
      <c r="AM106" s="503" t="s">
        <v>96</v>
      </c>
      <c r="AN106" s="503"/>
      <c r="AO106" s="503"/>
      <c r="AP106" s="503">
        <f t="shared" ref="AP106" si="205">ROUNDDOWN(IF(AND($H$13="有り",D103&gt;3.6),110000*D103,0),-3)</f>
        <v>0</v>
      </c>
      <c r="AQ106" s="504"/>
      <c r="AR106" s="605"/>
      <c r="AS106" s="138"/>
      <c r="AT106" s="507"/>
      <c r="AU106" s="535" t="s">
        <v>401</v>
      </c>
      <c r="AV106" s="535"/>
      <c r="AW106" s="535"/>
      <c r="AX106" s="535"/>
      <c r="AY106" s="535"/>
      <c r="AZ106" s="535"/>
      <c r="BA106" s="535"/>
      <c r="BB106" s="535"/>
      <c r="BC106" s="535"/>
      <c r="BD106" s="535"/>
      <c r="BE106" s="491" t="s">
        <v>101</v>
      </c>
      <c r="BF106" s="492"/>
      <c r="BG106" s="492"/>
      <c r="BH106" s="493"/>
      <c r="BI106" s="511">
        <f t="shared" ref="BI106" si="206">ROUND(Y103,2)*20000</f>
        <v>0</v>
      </c>
      <c r="BJ106" s="511"/>
      <c r="BK106" s="605"/>
      <c r="BL106" s="7" t="s">
        <v>406</v>
      </c>
      <c r="BM106" s="136"/>
    </row>
    <row r="107" spans="2:65" ht="3.9" customHeight="1" x14ac:dyDescent="0.45">
      <c r="B107" s="644"/>
      <c r="C107" s="645"/>
      <c r="D107" s="640"/>
      <c r="E107" s="614"/>
      <c r="F107" s="609"/>
      <c r="G107" s="614"/>
      <c r="H107" s="609"/>
      <c r="I107" s="614"/>
      <c r="J107" s="609"/>
      <c r="K107" s="614"/>
      <c r="L107" s="609"/>
      <c r="M107" s="614"/>
      <c r="N107" s="609"/>
      <c r="O107" s="614"/>
      <c r="P107" s="609"/>
      <c r="Q107" s="614"/>
      <c r="R107" s="609"/>
      <c r="S107" s="610"/>
      <c r="T107" s="3"/>
      <c r="W107" s="518"/>
      <c r="X107" s="515"/>
      <c r="Y107" s="580"/>
      <c r="AB107" s="547"/>
      <c r="AC107" s="548"/>
      <c r="AD107" s="548"/>
      <c r="AE107" s="549"/>
      <c r="AF107" s="61" t="s">
        <v>91</v>
      </c>
      <c r="AG107" s="61"/>
      <c r="AH107" s="61"/>
      <c r="AI107" s="61"/>
      <c r="AJ107" s="62" t="s">
        <v>98</v>
      </c>
      <c r="AK107" s="63"/>
      <c r="AL107" s="64"/>
      <c r="AM107" s="503" t="s">
        <v>99</v>
      </c>
      <c r="AN107" s="503"/>
      <c r="AO107" s="503"/>
      <c r="AP107" s="503">
        <f t="shared" ref="AP107" si="207">ROUNDDOWN(IF(AND(OR($H$13="無し",$H$13=""),D103&gt;3.6),100000*D103,0),-3)</f>
        <v>0</v>
      </c>
      <c r="AQ107" s="504"/>
      <c r="AR107" s="605"/>
      <c r="AS107" s="138"/>
      <c r="AT107" s="533" t="s">
        <v>317</v>
      </c>
      <c r="AU107" s="509" t="s">
        <v>245</v>
      </c>
      <c r="AV107" s="510"/>
      <c r="AW107" s="510"/>
      <c r="AX107" s="510"/>
      <c r="AY107" s="510"/>
      <c r="AZ107" s="510"/>
      <c r="BA107" s="510"/>
      <c r="BB107" s="510"/>
      <c r="BC107" s="510"/>
      <c r="BD107" s="510"/>
      <c r="BE107" s="491" t="s">
        <v>101</v>
      </c>
      <c r="BF107" s="492"/>
      <c r="BG107" s="492"/>
      <c r="BH107" s="493"/>
      <c r="BI107" s="511">
        <f t="shared" ref="BI107" si="208">P103*20000</f>
        <v>0</v>
      </c>
      <c r="BJ107" s="511"/>
      <c r="BK107" s="605"/>
      <c r="BL107" s="7" t="s">
        <v>406</v>
      </c>
    </row>
    <row r="108" spans="2:65" ht="3.9" customHeight="1" x14ac:dyDescent="0.45">
      <c r="B108" s="644"/>
      <c r="C108" s="645"/>
      <c r="D108" s="640"/>
      <c r="E108" s="614"/>
      <c r="F108" s="609"/>
      <c r="G108" s="614"/>
      <c r="H108" s="609"/>
      <c r="I108" s="614"/>
      <c r="J108" s="609"/>
      <c r="K108" s="614"/>
      <c r="L108" s="609"/>
      <c r="M108" s="614"/>
      <c r="N108" s="609"/>
      <c r="O108" s="614"/>
      <c r="P108" s="609"/>
      <c r="Q108" s="614"/>
      <c r="R108" s="609"/>
      <c r="S108" s="610"/>
      <c r="T108" s="3"/>
      <c r="W108" s="519"/>
      <c r="X108" s="516"/>
      <c r="Y108" s="581"/>
      <c r="AB108" s="532"/>
      <c r="AC108" s="532"/>
      <c r="AD108" s="532"/>
      <c r="AE108" s="532"/>
      <c r="AF108" s="532"/>
      <c r="AG108" s="532"/>
      <c r="AH108" s="532"/>
      <c r="AI108" s="532"/>
      <c r="AJ108" s="532"/>
      <c r="AK108" s="532"/>
      <c r="AL108" s="532"/>
      <c r="AM108" s="532"/>
      <c r="AN108" s="532"/>
      <c r="AO108" s="532"/>
      <c r="AP108" s="532"/>
      <c r="AQ108" s="532"/>
      <c r="AR108" s="606"/>
      <c r="AS108" s="138"/>
      <c r="AT108" s="534"/>
      <c r="AU108" s="509" t="s">
        <v>246</v>
      </c>
      <c r="AV108" s="510"/>
      <c r="AW108" s="510"/>
      <c r="AX108" s="510"/>
      <c r="AY108" s="510"/>
      <c r="AZ108" s="510"/>
      <c r="BA108" s="510"/>
      <c r="BB108" s="510"/>
      <c r="BC108" s="510"/>
      <c r="BD108" s="510"/>
      <c r="BE108" s="491" t="s">
        <v>238</v>
      </c>
      <c r="BF108" s="492"/>
      <c r="BG108" s="492"/>
      <c r="BH108" s="493"/>
      <c r="BI108" s="511">
        <f t="shared" ref="BI108" si="209">R103*10000</f>
        <v>0</v>
      </c>
      <c r="BJ108" s="511"/>
      <c r="BK108" s="606"/>
      <c r="BL108" s="7" t="s">
        <v>407</v>
      </c>
    </row>
    <row r="109" spans="2:65" ht="3.9" customHeight="1" x14ac:dyDescent="0.45">
      <c r="B109" s="662">
        <v>16</v>
      </c>
      <c r="C109" s="663"/>
      <c r="D109" s="654"/>
      <c r="E109" s="655"/>
      <c r="F109" s="658"/>
      <c r="G109" s="655"/>
      <c r="H109" s="658"/>
      <c r="I109" s="655"/>
      <c r="J109" s="658"/>
      <c r="K109" s="655"/>
      <c r="L109" s="658"/>
      <c r="M109" s="655"/>
      <c r="N109" s="658"/>
      <c r="O109" s="655"/>
      <c r="P109" s="658"/>
      <c r="Q109" s="655"/>
      <c r="R109" s="658"/>
      <c r="S109" s="660"/>
      <c r="T109" s="3"/>
      <c r="W109" s="517">
        <f t="shared" ref="W109" si="210">IFERROR(ROUND(D109*J109/F109,3),0)</f>
        <v>0</v>
      </c>
      <c r="X109" s="514">
        <f t="shared" ref="X109" si="211">IFERROR(ROUND(D109*L109/F109,3),0)</f>
        <v>0</v>
      </c>
      <c r="Y109" s="579">
        <f t="shared" ref="Y109" si="212">IFERROR(ROUND(D109*N109/F109,3),0)</f>
        <v>0</v>
      </c>
      <c r="AB109" s="550" t="s">
        <v>252</v>
      </c>
      <c r="AC109" s="551"/>
      <c r="AD109" s="551"/>
      <c r="AE109" s="552"/>
      <c r="AF109" s="59" t="s">
        <v>82</v>
      </c>
      <c r="AG109" s="59"/>
      <c r="AH109" s="59"/>
      <c r="AI109" s="59"/>
      <c r="AJ109" s="550" t="s">
        <v>253</v>
      </c>
      <c r="AK109" s="551"/>
      <c r="AL109" s="552"/>
      <c r="AM109" s="617" t="s">
        <v>84</v>
      </c>
      <c r="AN109" s="618"/>
      <c r="AO109" s="619"/>
      <c r="AP109" s="182" t="s">
        <v>323</v>
      </c>
      <c r="AQ109" s="181">
        <f t="shared" ref="AQ109" si="213">B109</f>
        <v>16</v>
      </c>
      <c r="AR109" s="604">
        <f t="shared" ref="AR109" si="214">MAX(AP110:AQ113)</f>
        <v>0</v>
      </c>
      <c r="AT109" s="139"/>
      <c r="AU109" s="649" t="s">
        <v>318</v>
      </c>
      <c r="AV109" s="649"/>
      <c r="AW109" s="649"/>
      <c r="AX109" s="649"/>
      <c r="AY109" s="649"/>
      <c r="AZ109" s="649"/>
      <c r="BA109" s="649"/>
      <c r="BB109" s="649"/>
      <c r="BC109" s="649"/>
      <c r="BD109" s="649"/>
      <c r="BE109" s="625" t="s">
        <v>83</v>
      </c>
      <c r="BF109" s="648"/>
      <c r="BG109" s="648"/>
      <c r="BH109" s="626"/>
      <c r="BI109" s="625" t="s">
        <v>85</v>
      </c>
      <c r="BJ109" s="626"/>
      <c r="BK109" s="604">
        <f t="shared" ref="BK109" si="215">IFERROR(ROUNDDOWN(SUM(BI110:BJ114),-3),0)</f>
        <v>0</v>
      </c>
    </row>
    <row r="110" spans="2:65" ht="3.9" customHeight="1" x14ac:dyDescent="0.45">
      <c r="B110" s="644"/>
      <c r="C110" s="645"/>
      <c r="D110" s="640"/>
      <c r="E110" s="614"/>
      <c r="F110" s="609"/>
      <c r="G110" s="614"/>
      <c r="H110" s="609"/>
      <c r="I110" s="614"/>
      <c r="J110" s="609"/>
      <c r="K110" s="614"/>
      <c r="L110" s="609"/>
      <c r="M110" s="614"/>
      <c r="N110" s="609"/>
      <c r="O110" s="614"/>
      <c r="P110" s="609"/>
      <c r="Q110" s="614"/>
      <c r="R110" s="609"/>
      <c r="S110" s="610"/>
      <c r="T110" s="3"/>
      <c r="W110" s="518"/>
      <c r="X110" s="515"/>
      <c r="Y110" s="580"/>
      <c r="AB110" s="544" t="s">
        <v>87</v>
      </c>
      <c r="AC110" s="545"/>
      <c r="AD110" s="545"/>
      <c r="AE110" s="546"/>
      <c r="AF110" s="61" t="s">
        <v>88</v>
      </c>
      <c r="AG110" s="61"/>
      <c r="AH110" s="61"/>
      <c r="AI110" s="61"/>
      <c r="AJ110" s="62" t="s">
        <v>89</v>
      </c>
      <c r="AK110" s="63"/>
      <c r="AL110" s="64"/>
      <c r="AM110" s="503" t="s">
        <v>90</v>
      </c>
      <c r="AN110" s="503"/>
      <c r="AO110" s="503"/>
      <c r="AP110" s="503">
        <f t="shared" ref="AP110" si="216">ROUNDDOWN(MIN(IF(AND($H$13="有り",D109&lt;=3.6),130000*D109,0),390000),-3)</f>
        <v>0</v>
      </c>
      <c r="AQ110" s="504"/>
      <c r="AR110" s="605"/>
      <c r="AS110" s="137"/>
      <c r="AT110" s="505" t="s">
        <v>316</v>
      </c>
      <c r="AU110" s="616" t="s">
        <v>399</v>
      </c>
      <c r="AV110" s="616"/>
      <c r="AW110" s="616"/>
      <c r="AX110" s="616"/>
      <c r="AY110" s="616"/>
      <c r="AZ110" s="616"/>
      <c r="BA110" s="616"/>
      <c r="BB110" s="616"/>
      <c r="BC110" s="616"/>
      <c r="BD110" s="616"/>
      <c r="BE110" s="491" t="s">
        <v>402</v>
      </c>
      <c r="BF110" s="492"/>
      <c r="BG110" s="492"/>
      <c r="BH110" s="493"/>
      <c r="BI110" s="511">
        <f t="shared" ref="BI110" si="217">ROUND(W109,2)*80000</f>
        <v>0</v>
      </c>
      <c r="BJ110" s="511"/>
      <c r="BK110" s="605"/>
      <c r="BL110" s="7" t="s">
        <v>404</v>
      </c>
    </row>
    <row r="111" spans="2:65" ht="3.9" customHeight="1" x14ac:dyDescent="0.45">
      <c r="B111" s="644"/>
      <c r="C111" s="645"/>
      <c r="D111" s="640"/>
      <c r="E111" s="614"/>
      <c r="F111" s="609"/>
      <c r="G111" s="614"/>
      <c r="H111" s="609"/>
      <c r="I111" s="614"/>
      <c r="J111" s="609"/>
      <c r="K111" s="614"/>
      <c r="L111" s="609"/>
      <c r="M111" s="614"/>
      <c r="N111" s="609"/>
      <c r="O111" s="614"/>
      <c r="P111" s="609"/>
      <c r="Q111" s="614"/>
      <c r="R111" s="609"/>
      <c r="S111" s="610"/>
      <c r="T111" s="3"/>
      <c r="W111" s="518"/>
      <c r="X111" s="515"/>
      <c r="Y111" s="580"/>
      <c r="AB111" s="547"/>
      <c r="AC111" s="548"/>
      <c r="AD111" s="548"/>
      <c r="AE111" s="549"/>
      <c r="AF111" s="61" t="s">
        <v>91</v>
      </c>
      <c r="AG111" s="61"/>
      <c r="AH111" s="61"/>
      <c r="AI111" s="61"/>
      <c r="AJ111" s="62" t="s">
        <v>92</v>
      </c>
      <c r="AK111" s="63"/>
      <c r="AL111" s="64"/>
      <c r="AM111" s="503" t="s">
        <v>93</v>
      </c>
      <c r="AN111" s="503"/>
      <c r="AO111" s="503"/>
      <c r="AP111" s="503">
        <f t="shared" ref="AP111" si="218">ROUNDDOWN(MIN(IF(AND(OR($H$13="無し",$H$13=""),D109&lt;=3.6),120000*D109,0),360000),-3)</f>
        <v>0</v>
      </c>
      <c r="AQ111" s="504"/>
      <c r="AR111" s="605"/>
      <c r="AS111" s="137"/>
      <c r="AT111" s="506"/>
      <c r="AU111" s="620" t="s">
        <v>400</v>
      </c>
      <c r="AV111" s="620"/>
      <c r="AW111" s="620"/>
      <c r="AX111" s="620"/>
      <c r="AY111" s="620"/>
      <c r="AZ111" s="620"/>
      <c r="BA111" s="620"/>
      <c r="BB111" s="620"/>
      <c r="BC111" s="620"/>
      <c r="BD111" s="620"/>
      <c r="BE111" s="491" t="s">
        <v>100</v>
      </c>
      <c r="BF111" s="492"/>
      <c r="BG111" s="492"/>
      <c r="BH111" s="493"/>
      <c r="BI111" s="511">
        <f t="shared" ref="BI111" si="219">ROUND(X109,2)*50000</f>
        <v>0</v>
      </c>
      <c r="BJ111" s="511"/>
      <c r="BK111" s="605"/>
      <c r="BL111" s="7" t="s">
        <v>405</v>
      </c>
    </row>
    <row r="112" spans="2:65" ht="3.9" customHeight="1" x14ac:dyDescent="0.45">
      <c r="B112" s="644"/>
      <c r="C112" s="645"/>
      <c r="D112" s="640"/>
      <c r="E112" s="614"/>
      <c r="F112" s="609"/>
      <c r="G112" s="614"/>
      <c r="H112" s="609"/>
      <c r="I112" s="614"/>
      <c r="J112" s="609"/>
      <c r="K112" s="614"/>
      <c r="L112" s="609"/>
      <c r="M112" s="614"/>
      <c r="N112" s="609"/>
      <c r="O112" s="614"/>
      <c r="P112" s="609"/>
      <c r="Q112" s="614"/>
      <c r="R112" s="609"/>
      <c r="S112" s="610"/>
      <c r="T112" s="3"/>
      <c r="W112" s="518"/>
      <c r="X112" s="515"/>
      <c r="Y112" s="580"/>
      <c r="AB112" s="544" t="s">
        <v>94</v>
      </c>
      <c r="AC112" s="545"/>
      <c r="AD112" s="545"/>
      <c r="AE112" s="546"/>
      <c r="AF112" s="61" t="s">
        <v>88</v>
      </c>
      <c r="AG112" s="61"/>
      <c r="AH112" s="61"/>
      <c r="AI112" s="61"/>
      <c r="AJ112" s="62" t="s">
        <v>95</v>
      </c>
      <c r="AK112" s="63"/>
      <c r="AL112" s="64"/>
      <c r="AM112" s="503" t="s">
        <v>96</v>
      </c>
      <c r="AN112" s="503"/>
      <c r="AO112" s="503"/>
      <c r="AP112" s="503">
        <f t="shared" ref="AP112" si="220">ROUNDDOWN(IF(AND($H$13="有り",D109&gt;3.6),110000*D109,0),-3)</f>
        <v>0</v>
      </c>
      <c r="AQ112" s="504"/>
      <c r="AR112" s="605"/>
      <c r="AS112" s="138"/>
      <c r="AT112" s="507"/>
      <c r="AU112" s="535" t="s">
        <v>401</v>
      </c>
      <c r="AV112" s="535"/>
      <c r="AW112" s="535"/>
      <c r="AX112" s="535"/>
      <c r="AY112" s="535"/>
      <c r="AZ112" s="535"/>
      <c r="BA112" s="535"/>
      <c r="BB112" s="535"/>
      <c r="BC112" s="535"/>
      <c r="BD112" s="535"/>
      <c r="BE112" s="491" t="s">
        <v>101</v>
      </c>
      <c r="BF112" s="492"/>
      <c r="BG112" s="492"/>
      <c r="BH112" s="493"/>
      <c r="BI112" s="511">
        <f t="shared" ref="BI112" si="221">ROUND(Y109,2)*20000</f>
        <v>0</v>
      </c>
      <c r="BJ112" s="511"/>
      <c r="BK112" s="605"/>
      <c r="BL112" s="7" t="s">
        <v>406</v>
      </c>
      <c r="BM112" s="136"/>
    </row>
    <row r="113" spans="2:65" ht="3.9" customHeight="1" x14ac:dyDescent="0.45">
      <c r="B113" s="644"/>
      <c r="C113" s="645"/>
      <c r="D113" s="640"/>
      <c r="E113" s="614"/>
      <c r="F113" s="609"/>
      <c r="G113" s="614"/>
      <c r="H113" s="609"/>
      <c r="I113" s="614"/>
      <c r="J113" s="609"/>
      <c r="K113" s="614"/>
      <c r="L113" s="609"/>
      <c r="M113" s="614"/>
      <c r="N113" s="609"/>
      <c r="O113" s="614"/>
      <c r="P113" s="609"/>
      <c r="Q113" s="614"/>
      <c r="R113" s="609"/>
      <c r="S113" s="610"/>
      <c r="T113" s="3"/>
      <c r="W113" s="518"/>
      <c r="X113" s="515"/>
      <c r="Y113" s="580"/>
      <c r="AB113" s="547"/>
      <c r="AC113" s="548"/>
      <c r="AD113" s="548"/>
      <c r="AE113" s="549"/>
      <c r="AF113" s="61" t="s">
        <v>91</v>
      </c>
      <c r="AG113" s="61"/>
      <c r="AH113" s="61"/>
      <c r="AI113" s="61"/>
      <c r="AJ113" s="62" t="s">
        <v>98</v>
      </c>
      <c r="AK113" s="63"/>
      <c r="AL113" s="64"/>
      <c r="AM113" s="503" t="s">
        <v>99</v>
      </c>
      <c r="AN113" s="503"/>
      <c r="AO113" s="503"/>
      <c r="AP113" s="503">
        <f t="shared" ref="AP113" si="222">ROUNDDOWN(IF(AND(OR($H$13="無し",$H$13=""),D109&gt;3.6),100000*D109,0),-3)</f>
        <v>0</v>
      </c>
      <c r="AQ113" s="504"/>
      <c r="AR113" s="605"/>
      <c r="AS113" s="138"/>
      <c r="AT113" s="533" t="s">
        <v>317</v>
      </c>
      <c r="AU113" s="509" t="s">
        <v>245</v>
      </c>
      <c r="AV113" s="510"/>
      <c r="AW113" s="510"/>
      <c r="AX113" s="510"/>
      <c r="AY113" s="510"/>
      <c r="AZ113" s="510"/>
      <c r="BA113" s="510"/>
      <c r="BB113" s="510"/>
      <c r="BC113" s="510"/>
      <c r="BD113" s="510"/>
      <c r="BE113" s="491" t="s">
        <v>101</v>
      </c>
      <c r="BF113" s="492"/>
      <c r="BG113" s="492"/>
      <c r="BH113" s="493"/>
      <c r="BI113" s="511">
        <f t="shared" ref="BI113" si="223">P109*20000</f>
        <v>0</v>
      </c>
      <c r="BJ113" s="511"/>
      <c r="BK113" s="605"/>
      <c r="BL113" s="7" t="s">
        <v>406</v>
      </c>
    </row>
    <row r="114" spans="2:65" ht="3.9" customHeight="1" x14ac:dyDescent="0.45">
      <c r="B114" s="664"/>
      <c r="C114" s="665"/>
      <c r="D114" s="656"/>
      <c r="E114" s="657"/>
      <c r="F114" s="659"/>
      <c r="G114" s="657"/>
      <c r="H114" s="659"/>
      <c r="I114" s="657"/>
      <c r="J114" s="659"/>
      <c r="K114" s="657"/>
      <c r="L114" s="659"/>
      <c r="M114" s="657"/>
      <c r="N114" s="659"/>
      <c r="O114" s="657"/>
      <c r="P114" s="659"/>
      <c r="Q114" s="657"/>
      <c r="R114" s="659"/>
      <c r="S114" s="661"/>
      <c r="T114" s="3"/>
      <c r="W114" s="519"/>
      <c r="X114" s="516"/>
      <c r="Y114" s="581"/>
      <c r="AB114" s="532"/>
      <c r="AC114" s="532"/>
      <c r="AD114" s="532"/>
      <c r="AE114" s="532"/>
      <c r="AF114" s="532"/>
      <c r="AG114" s="532"/>
      <c r="AH114" s="532"/>
      <c r="AI114" s="532"/>
      <c r="AJ114" s="532"/>
      <c r="AK114" s="532"/>
      <c r="AL114" s="532"/>
      <c r="AM114" s="532"/>
      <c r="AN114" s="532"/>
      <c r="AO114" s="532"/>
      <c r="AP114" s="532"/>
      <c r="AQ114" s="532"/>
      <c r="AR114" s="606"/>
      <c r="AS114" s="138"/>
      <c r="AT114" s="534"/>
      <c r="AU114" s="509" t="s">
        <v>246</v>
      </c>
      <c r="AV114" s="510"/>
      <c r="AW114" s="510"/>
      <c r="AX114" s="510"/>
      <c r="AY114" s="510"/>
      <c r="AZ114" s="510"/>
      <c r="BA114" s="510"/>
      <c r="BB114" s="510"/>
      <c r="BC114" s="510"/>
      <c r="BD114" s="510"/>
      <c r="BE114" s="491" t="s">
        <v>238</v>
      </c>
      <c r="BF114" s="492"/>
      <c r="BG114" s="492"/>
      <c r="BH114" s="493"/>
      <c r="BI114" s="511">
        <f t="shared" ref="BI114" si="224">R109*10000</f>
        <v>0</v>
      </c>
      <c r="BJ114" s="511"/>
      <c r="BK114" s="606"/>
      <c r="BL114" s="7" t="s">
        <v>407</v>
      </c>
    </row>
    <row r="115" spans="2:65" ht="3.9" customHeight="1" x14ac:dyDescent="0.45">
      <c r="B115" s="644">
        <v>17</v>
      </c>
      <c r="C115" s="645"/>
      <c r="D115" s="640"/>
      <c r="E115" s="614"/>
      <c r="F115" s="609"/>
      <c r="G115" s="614"/>
      <c r="H115" s="609"/>
      <c r="I115" s="614"/>
      <c r="J115" s="609"/>
      <c r="K115" s="614"/>
      <c r="L115" s="609"/>
      <c r="M115" s="614"/>
      <c r="N115" s="609"/>
      <c r="O115" s="614"/>
      <c r="P115" s="609"/>
      <c r="Q115" s="614"/>
      <c r="R115" s="609"/>
      <c r="S115" s="610"/>
      <c r="T115" s="3"/>
      <c r="W115" s="517">
        <f t="shared" ref="W115" si="225">IFERROR(ROUND(D115*J115/F115,3),0)</f>
        <v>0</v>
      </c>
      <c r="X115" s="514">
        <f t="shared" ref="X115" si="226">IFERROR(ROUND(D115*L115/F115,3),0)</f>
        <v>0</v>
      </c>
      <c r="Y115" s="579">
        <f t="shared" ref="Y115" si="227">IFERROR(ROUND(D115*N115/F115,3),0)</f>
        <v>0</v>
      </c>
      <c r="AB115" s="550" t="s">
        <v>252</v>
      </c>
      <c r="AC115" s="551"/>
      <c r="AD115" s="551"/>
      <c r="AE115" s="552"/>
      <c r="AF115" s="59" t="s">
        <v>82</v>
      </c>
      <c r="AG115" s="59"/>
      <c r="AH115" s="59"/>
      <c r="AI115" s="59"/>
      <c r="AJ115" s="550" t="s">
        <v>253</v>
      </c>
      <c r="AK115" s="551"/>
      <c r="AL115" s="552"/>
      <c r="AM115" s="617" t="s">
        <v>84</v>
      </c>
      <c r="AN115" s="618"/>
      <c r="AO115" s="619"/>
      <c r="AP115" s="182" t="s">
        <v>323</v>
      </c>
      <c r="AQ115" s="181">
        <f t="shared" ref="AQ115" si="228">B115</f>
        <v>17</v>
      </c>
      <c r="AR115" s="604">
        <f t="shared" ref="AR115" si="229">MAX(AP116:AQ119)</f>
        <v>0</v>
      </c>
      <c r="AT115" s="139"/>
      <c r="AU115" s="649" t="s">
        <v>318</v>
      </c>
      <c r="AV115" s="649"/>
      <c r="AW115" s="649"/>
      <c r="AX115" s="649"/>
      <c r="AY115" s="649"/>
      <c r="AZ115" s="649"/>
      <c r="BA115" s="649"/>
      <c r="BB115" s="649"/>
      <c r="BC115" s="649"/>
      <c r="BD115" s="649"/>
      <c r="BE115" s="625" t="s">
        <v>83</v>
      </c>
      <c r="BF115" s="648"/>
      <c r="BG115" s="648"/>
      <c r="BH115" s="626"/>
      <c r="BI115" s="625" t="s">
        <v>85</v>
      </c>
      <c r="BJ115" s="626"/>
      <c r="BK115" s="604">
        <f t="shared" ref="BK115" si="230">IFERROR(ROUNDDOWN(SUM(BI116:BJ120),-3),0)</f>
        <v>0</v>
      </c>
    </row>
    <row r="116" spans="2:65" ht="3.9" customHeight="1" x14ac:dyDescent="0.45">
      <c r="B116" s="644"/>
      <c r="C116" s="645"/>
      <c r="D116" s="640"/>
      <c r="E116" s="614"/>
      <c r="F116" s="609"/>
      <c r="G116" s="614"/>
      <c r="H116" s="609"/>
      <c r="I116" s="614"/>
      <c r="J116" s="609"/>
      <c r="K116" s="614"/>
      <c r="L116" s="609"/>
      <c r="M116" s="614"/>
      <c r="N116" s="609"/>
      <c r="O116" s="614"/>
      <c r="P116" s="609"/>
      <c r="Q116" s="614"/>
      <c r="R116" s="609"/>
      <c r="S116" s="610"/>
      <c r="T116" s="3"/>
      <c r="W116" s="518"/>
      <c r="X116" s="515"/>
      <c r="Y116" s="580"/>
      <c r="AB116" s="544" t="s">
        <v>87</v>
      </c>
      <c r="AC116" s="545"/>
      <c r="AD116" s="545"/>
      <c r="AE116" s="546"/>
      <c r="AF116" s="61" t="s">
        <v>88</v>
      </c>
      <c r="AG116" s="61"/>
      <c r="AH116" s="61"/>
      <c r="AI116" s="61"/>
      <c r="AJ116" s="62" t="s">
        <v>89</v>
      </c>
      <c r="AK116" s="63"/>
      <c r="AL116" s="64"/>
      <c r="AM116" s="503" t="s">
        <v>90</v>
      </c>
      <c r="AN116" s="503"/>
      <c r="AO116" s="503"/>
      <c r="AP116" s="503">
        <f t="shared" ref="AP116" si="231">ROUNDDOWN(MIN(IF(AND($H$13="有り",D115&lt;=3.6),130000*D115,0),390000),-3)</f>
        <v>0</v>
      </c>
      <c r="AQ116" s="504"/>
      <c r="AR116" s="605"/>
      <c r="AS116" s="137"/>
      <c r="AT116" s="505" t="s">
        <v>316</v>
      </c>
      <c r="AU116" s="616" t="s">
        <v>399</v>
      </c>
      <c r="AV116" s="616"/>
      <c r="AW116" s="616"/>
      <c r="AX116" s="616"/>
      <c r="AY116" s="616"/>
      <c r="AZ116" s="616"/>
      <c r="BA116" s="616"/>
      <c r="BB116" s="616"/>
      <c r="BC116" s="616"/>
      <c r="BD116" s="616"/>
      <c r="BE116" s="491" t="s">
        <v>402</v>
      </c>
      <c r="BF116" s="492"/>
      <c r="BG116" s="492"/>
      <c r="BH116" s="493"/>
      <c r="BI116" s="511">
        <f t="shared" ref="BI116" si="232">ROUND(W115,2)*80000</f>
        <v>0</v>
      </c>
      <c r="BJ116" s="511"/>
      <c r="BK116" s="605"/>
      <c r="BL116" s="7" t="s">
        <v>404</v>
      </c>
    </row>
    <row r="117" spans="2:65" ht="3.9" customHeight="1" x14ac:dyDescent="0.45">
      <c r="B117" s="644"/>
      <c r="C117" s="645"/>
      <c r="D117" s="640"/>
      <c r="E117" s="614"/>
      <c r="F117" s="609"/>
      <c r="G117" s="614"/>
      <c r="H117" s="609"/>
      <c r="I117" s="614"/>
      <c r="J117" s="609"/>
      <c r="K117" s="614"/>
      <c r="L117" s="609"/>
      <c r="M117" s="614"/>
      <c r="N117" s="609"/>
      <c r="O117" s="614"/>
      <c r="P117" s="609"/>
      <c r="Q117" s="614"/>
      <c r="R117" s="609"/>
      <c r="S117" s="610"/>
      <c r="T117" s="3"/>
      <c r="W117" s="518"/>
      <c r="X117" s="515"/>
      <c r="Y117" s="580"/>
      <c r="AB117" s="547"/>
      <c r="AC117" s="548"/>
      <c r="AD117" s="548"/>
      <c r="AE117" s="549"/>
      <c r="AF117" s="61" t="s">
        <v>91</v>
      </c>
      <c r="AG117" s="61"/>
      <c r="AH117" s="61"/>
      <c r="AI117" s="61"/>
      <c r="AJ117" s="62" t="s">
        <v>92</v>
      </c>
      <c r="AK117" s="63"/>
      <c r="AL117" s="64"/>
      <c r="AM117" s="503" t="s">
        <v>93</v>
      </c>
      <c r="AN117" s="503"/>
      <c r="AO117" s="503"/>
      <c r="AP117" s="503">
        <f t="shared" ref="AP117" si="233">ROUNDDOWN(MIN(IF(AND(OR($H$13="無し",$H$13=""),D115&lt;=3.6),120000*D115,0),360000),-3)</f>
        <v>0</v>
      </c>
      <c r="AQ117" s="504"/>
      <c r="AR117" s="605"/>
      <c r="AS117" s="137"/>
      <c r="AT117" s="506"/>
      <c r="AU117" s="620" t="s">
        <v>400</v>
      </c>
      <c r="AV117" s="620"/>
      <c r="AW117" s="620"/>
      <c r="AX117" s="620"/>
      <c r="AY117" s="620"/>
      <c r="AZ117" s="620"/>
      <c r="BA117" s="620"/>
      <c r="BB117" s="620"/>
      <c r="BC117" s="620"/>
      <c r="BD117" s="620"/>
      <c r="BE117" s="491" t="s">
        <v>100</v>
      </c>
      <c r="BF117" s="492"/>
      <c r="BG117" s="492"/>
      <c r="BH117" s="493"/>
      <c r="BI117" s="511">
        <f t="shared" ref="BI117" si="234">ROUND(X115,2)*50000</f>
        <v>0</v>
      </c>
      <c r="BJ117" s="511"/>
      <c r="BK117" s="605"/>
      <c r="BL117" s="7" t="s">
        <v>405</v>
      </c>
    </row>
    <row r="118" spans="2:65" ht="3.9" customHeight="1" x14ac:dyDescent="0.45">
      <c r="B118" s="644"/>
      <c r="C118" s="645"/>
      <c r="D118" s="640"/>
      <c r="E118" s="614"/>
      <c r="F118" s="609"/>
      <c r="G118" s="614"/>
      <c r="H118" s="609"/>
      <c r="I118" s="614"/>
      <c r="J118" s="609"/>
      <c r="K118" s="614"/>
      <c r="L118" s="609"/>
      <c r="M118" s="614"/>
      <c r="N118" s="609"/>
      <c r="O118" s="614"/>
      <c r="P118" s="609"/>
      <c r="Q118" s="614"/>
      <c r="R118" s="609"/>
      <c r="S118" s="610"/>
      <c r="T118" s="3"/>
      <c r="W118" s="518"/>
      <c r="X118" s="515"/>
      <c r="Y118" s="580"/>
      <c r="AB118" s="544" t="s">
        <v>94</v>
      </c>
      <c r="AC118" s="545"/>
      <c r="AD118" s="545"/>
      <c r="AE118" s="546"/>
      <c r="AF118" s="61" t="s">
        <v>88</v>
      </c>
      <c r="AG118" s="61"/>
      <c r="AH118" s="61"/>
      <c r="AI118" s="61"/>
      <c r="AJ118" s="62" t="s">
        <v>95</v>
      </c>
      <c r="AK118" s="63"/>
      <c r="AL118" s="64"/>
      <c r="AM118" s="503" t="s">
        <v>96</v>
      </c>
      <c r="AN118" s="503"/>
      <c r="AO118" s="503"/>
      <c r="AP118" s="503">
        <f t="shared" ref="AP118" si="235">ROUNDDOWN(IF(AND($H$13="有り",D115&gt;3.6),110000*D115,0),-3)</f>
        <v>0</v>
      </c>
      <c r="AQ118" s="504"/>
      <c r="AR118" s="605"/>
      <c r="AS118" s="138"/>
      <c r="AT118" s="507"/>
      <c r="AU118" s="535" t="s">
        <v>401</v>
      </c>
      <c r="AV118" s="535"/>
      <c r="AW118" s="535"/>
      <c r="AX118" s="535"/>
      <c r="AY118" s="535"/>
      <c r="AZ118" s="535"/>
      <c r="BA118" s="535"/>
      <c r="BB118" s="535"/>
      <c r="BC118" s="535"/>
      <c r="BD118" s="535"/>
      <c r="BE118" s="491" t="s">
        <v>101</v>
      </c>
      <c r="BF118" s="492"/>
      <c r="BG118" s="492"/>
      <c r="BH118" s="493"/>
      <c r="BI118" s="511">
        <f t="shared" ref="BI118" si="236">ROUND(Y115,2)*20000</f>
        <v>0</v>
      </c>
      <c r="BJ118" s="511"/>
      <c r="BK118" s="605"/>
      <c r="BL118" s="7" t="s">
        <v>406</v>
      </c>
      <c r="BM118" s="136"/>
    </row>
    <row r="119" spans="2:65" ht="3.9" customHeight="1" x14ac:dyDescent="0.45">
      <c r="B119" s="644"/>
      <c r="C119" s="645"/>
      <c r="D119" s="640"/>
      <c r="E119" s="614"/>
      <c r="F119" s="609"/>
      <c r="G119" s="614"/>
      <c r="H119" s="609"/>
      <c r="I119" s="614"/>
      <c r="J119" s="609"/>
      <c r="K119" s="614"/>
      <c r="L119" s="609"/>
      <c r="M119" s="614"/>
      <c r="N119" s="609"/>
      <c r="O119" s="614"/>
      <c r="P119" s="609"/>
      <c r="Q119" s="614"/>
      <c r="R119" s="609"/>
      <c r="S119" s="610"/>
      <c r="T119" s="3"/>
      <c r="W119" s="518"/>
      <c r="X119" s="515"/>
      <c r="Y119" s="580"/>
      <c r="AB119" s="547"/>
      <c r="AC119" s="548"/>
      <c r="AD119" s="548"/>
      <c r="AE119" s="549"/>
      <c r="AF119" s="61" t="s">
        <v>91</v>
      </c>
      <c r="AG119" s="61"/>
      <c r="AH119" s="61"/>
      <c r="AI119" s="61"/>
      <c r="AJ119" s="62" t="s">
        <v>98</v>
      </c>
      <c r="AK119" s="63"/>
      <c r="AL119" s="64"/>
      <c r="AM119" s="503" t="s">
        <v>99</v>
      </c>
      <c r="AN119" s="503"/>
      <c r="AO119" s="503"/>
      <c r="AP119" s="503">
        <f t="shared" ref="AP119" si="237">ROUNDDOWN(IF(AND(OR($H$13="無し",$H$13=""),D115&gt;3.6),100000*D115,0),-3)</f>
        <v>0</v>
      </c>
      <c r="AQ119" s="504"/>
      <c r="AR119" s="605"/>
      <c r="AS119" s="138"/>
      <c r="AT119" s="533" t="s">
        <v>317</v>
      </c>
      <c r="AU119" s="509" t="s">
        <v>245</v>
      </c>
      <c r="AV119" s="510"/>
      <c r="AW119" s="510"/>
      <c r="AX119" s="510"/>
      <c r="AY119" s="510"/>
      <c r="AZ119" s="510"/>
      <c r="BA119" s="510"/>
      <c r="BB119" s="510"/>
      <c r="BC119" s="510"/>
      <c r="BD119" s="510"/>
      <c r="BE119" s="491" t="s">
        <v>101</v>
      </c>
      <c r="BF119" s="492"/>
      <c r="BG119" s="492"/>
      <c r="BH119" s="493"/>
      <c r="BI119" s="511">
        <f t="shared" ref="BI119" si="238">P115*20000</f>
        <v>0</v>
      </c>
      <c r="BJ119" s="511"/>
      <c r="BK119" s="605"/>
      <c r="BL119" s="7" t="s">
        <v>406</v>
      </c>
    </row>
    <row r="120" spans="2:65" ht="3.9" customHeight="1" x14ac:dyDescent="0.45">
      <c r="B120" s="644"/>
      <c r="C120" s="645"/>
      <c r="D120" s="640"/>
      <c r="E120" s="614"/>
      <c r="F120" s="609"/>
      <c r="G120" s="614"/>
      <c r="H120" s="609"/>
      <c r="I120" s="614"/>
      <c r="J120" s="609"/>
      <c r="K120" s="614"/>
      <c r="L120" s="609"/>
      <c r="M120" s="614"/>
      <c r="N120" s="609"/>
      <c r="O120" s="614"/>
      <c r="P120" s="609"/>
      <c r="Q120" s="614"/>
      <c r="R120" s="609"/>
      <c r="S120" s="610"/>
      <c r="T120" s="3"/>
      <c r="W120" s="519"/>
      <c r="X120" s="516"/>
      <c r="Y120" s="581"/>
      <c r="AB120" s="532"/>
      <c r="AC120" s="532"/>
      <c r="AD120" s="532"/>
      <c r="AE120" s="532"/>
      <c r="AF120" s="532"/>
      <c r="AG120" s="532"/>
      <c r="AH120" s="532"/>
      <c r="AI120" s="532"/>
      <c r="AJ120" s="532"/>
      <c r="AK120" s="532"/>
      <c r="AL120" s="532"/>
      <c r="AM120" s="532"/>
      <c r="AN120" s="532"/>
      <c r="AO120" s="532"/>
      <c r="AP120" s="532"/>
      <c r="AQ120" s="532"/>
      <c r="AR120" s="606"/>
      <c r="AS120" s="138"/>
      <c r="AT120" s="534"/>
      <c r="AU120" s="509" t="s">
        <v>246</v>
      </c>
      <c r="AV120" s="510"/>
      <c r="AW120" s="510"/>
      <c r="AX120" s="510"/>
      <c r="AY120" s="510"/>
      <c r="AZ120" s="510"/>
      <c r="BA120" s="510"/>
      <c r="BB120" s="510"/>
      <c r="BC120" s="510"/>
      <c r="BD120" s="510"/>
      <c r="BE120" s="491" t="s">
        <v>238</v>
      </c>
      <c r="BF120" s="492"/>
      <c r="BG120" s="492"/>
      <c r="BH120" s="493"/>
      <c r="BI120" s="511">
        <f t="shared" ref="BI120" si="239">R115*10000</f>
        <v>0</v>
      </c>
      <c r="BJ120" s="511"/>
      <c r="BK120" s="606"/>
      <c r="BL120" s="7" t="s">
        <v>407</v>
      </c>
    </row>
    <row r="121" spans="2:65" ht="3.9" customHeight="1" x14ac:dyDescent="0.45">
      <c r="B121" s="662">
        <v>18</v>
      </c>
      <c r="C121" s="663"/>
      <c r="D121" s="654"/>
      <c r="E121" s="655"/>
      <c r="F121" s="658"/>
      <c r="G121" s="655"/>
      <c r="H121" s="658"/>
      <c r="I121" s="655"/>
      <c r="J121" s="658"/>
      <c r="K121" s="655"/>
      <c r="L121" s="658"/>
      <c r="M121" s="655"/>
      <c r="N121" s="658"/>
      <c r="O121" s="655"/>
      <c r="P121" s="658"/>
      <c r="Q121" s="655"/>
      <c r="R121" s="658"/>
      <c r="S121" s="660"/>
      <c r="T121" s="3"/>
      <c r="W121" s="517">
        <f t="shared" ref="W121" si="240">IFERROR(ROUND(D121*J121/F121,3),0)</f>
        <v>0</v>
      </c>
      <c r="X121" s="514">
        <f t="shared" ref="X121" si="241">IFERROR(ROUND(D121*L121/F121,3),0)</f>
        <v>0</v>
      </c>
      <c r="Y121" s="579">
        <f t="shared" ref="Y121" si="242">IFERROR(ROUND(D121*N121/F121,3),0)</f>
        <v>0</v>
      </c>
      <c r="AB121" s="550" t="s">
        <v>252</v>
      </c>
      <c r="AC121" s="551"/>
      <c r="AD121" s="551"/>
      <c r="AE121" s="552"/>
      <c r="AF121" s="59" t="s">
        <v>82</v>
      </c>
      <c r="AG121" s="59"/>
      <c r="AH121" s="59"/>
      <c r="AI121" s="59"/>
      <c r="AJ121" s="550" t="s">
        <v>253</v>
      </c>
      <c r="AK121" s="551"/>
      <c r="AL121" s="552"/>
      <c r="AM121" s="617" t="s">
        <v>84</v>
      </c>
      <c r="AN121" s="618"/>
      <c r="AO121" s="619"/>
      <c r="AP121" s="182" t="s">
        <v>323</v>
      </c>
      <c r="AQ121" s="181">
        <f t="shared" ref="AQ121" si="243">B121</f>
        <v>18</v>
      </c>
      <c r="AR121" s="604">
        <f t="shared" ref="AR121" si="244">MAX(AP122:AQ125)</f>
        <v>0</v>
      </c>
      <c r="AT121" s="139"/>
      <c r="AU121" s="649" t="s">
        <v>318</v>
      </c>
      <c r="AV121" s="649"/>
      <c r="AW121" s="649"/>
      <c r="AX121" s="649"/>
      <c r="AY121" s="649"/>
      <c r="AZ121" s="649"/>
      <c r="BA121" s="649"/>
      <c r="BB121" s="649"/>
      <c r="BC121" s="649"/>
      <c r="BD121" s="649"/>
      <c r="BE121" s="625" t="s">
        <v>83</v>
      </c>
      <c r="BF121" s="648"/>
      <c r="BG121" s="648"/>
      <c r="BH121" s="626"/>
      <c r="BI121" s="625" t="s">
        <v>85</v>
      </c>
      <c r="BJ121" s="626"/>
      <c r="BK121" s="604">
        <f t="shared" ref="BK121" si="245">IFERROR(ROUNDDOWN(SUM(BI122:BJ126),-3),0)</f>
        <v>0</v>
      </c>
    </row>
    <row r="122" spans="2:65" ht="3.9" customHeight="1" x14ac:dyDescent="0.45">
      <c r="B122" s="644"/>
      <c r="C122" s="645"/>
      <c r="D122" s="640"/>
      <c r="E122" s="614"/>
      <c r="F122" s="609"/>
      <c r="G122" s="614"/>
      <c r="H122" s="609"/>
      <c r="I122" s="614"/>
      <c r="J122" s="609"/>
      <c r="K122" s="614"/>
      <c r="L122" s="609"/>
      <c r="M122" s="614"/>
      <c r="N122" s="609"/>
      <c r="O122" s="614"/>
      <c r="P122" s="609"/>
      <c r="Q122" s="614"/>
      <c r="R122" s="609"/>
      <c r="S122" s="610"/>
      <c r="T122" s="3"/>
      <c r="W122" s="518"/>
      <c r="X122" s="515"/>
      <c r="Y122" s="580"/>
      <c r="AB122" s="544" t="s">
        <v>87</v>
      </c>
      <c r="AC122" s="545"/>
      <c r="AD122" s="545"/>
      <c r="AE122" s="546"/>
      <c r="AF122" s="61" t="s">
        <v>88</v>
      </c>
      <c r="AG122" s="61"/>
      <c r="AH122" s="61"/>
      <c r="AI122" s="61"/>
      <c r="AJ122" s="62" t="s">
        <v>89</v>
      </c>
      <c r="AK122" s="63"/>
      <c r="AL122" s="64"/>
      <c r="AM122" s="503" t="s">
        <v>90</v>
      </c>
      <c r="AN122" s="503"/>
      <c r="AO122" s="503"/>
      <c r="AP122" s="503">
        <f t="shared" ref="AP122" si="246">ROUNDDOWN(MIN(IF(AND($H$13="有り",D121&lt;=3.6),130000*D121,0),390000),-3)</f>
        <v>0</v>
      </c>
      <c r="AQ122" s="504"/>
      <c r="AR122" s="605"/>
      <c r="AS122" s="137"/>
      <c r="AT122" s="505" t="s">
        <v>316</v>
      </c>
      <c r="AU122" s="616" t="s">
        <v>399</v>
      </c>
      <c r="AV122" s="616"/>
      <c r="AW122" s="616"/>
      <c r="AX122" s="616"/>
      <c r="AY122" s="616"/>
      <c r="AZ122" s="616"/>
      <c r="BA122" s="616"/>
      <c r="BB122" s="616"/>
      <c r="BC122" s="616"/>
      <c r="BD122" s="616"/>
      <c r="BE122" s="491" t="s">
        <v>402</v>
      </c>
      <c r="BF122" s="492"/>
      <c r="BG122" s="492"/>
      <c r="BH122" s="493"/>
      <c r="BI122" s="511">
        <f t="shared" ref="BI122" si="247">ROUND(W121,2)*80000</f>
        <v>0</v>
      </c>
      <c r="BJ122" s="511"/>
      <c r="BK122" s="605"/>
      <c r="BL122" s="7" t="s">
        <v>404</v>
      </c>
    </row>
    <row r="123" spans="2:65" ht="3.9" customHeight="1" x14ac:dyDescent="0.45">
      <c r="B123" s="644"/>
      <c r="C123" s="645"/>
      <c r="D123" s="640"/>
      <c r="E123" s="614"/>
      <c r="F123" s="609"/>
      <c r="G123" s="614"/>
      <c r="H123" s="609"/>
      <c r="I123" s="614"/>
      <c r="J123" s="609"/>
      <c r="K123" s="614"/>
      <c r="L123" s="609"/>
      <c r="M123" s="614"/>
      <c r="N123" s="609"/>
      <c r="O123" s="614"/>
      <c r="P123" s="609"/>
      <c r="Q123" s="614"/>
      <c r="R123" s="609"/>
      <c r="S123" s="610"/>
      <c r="T123" s="3"/>
      <c r="W123" s="518"/>
      <c r="X123" s="515"/>
      <c r="Y123" s="580"/>
      <c r="AB123" s="547"/>
      <c r="AC123" s="548"/>
      <c r="AD123" s="548"/>
      <c r="AE123" s="549"/>
      <c r="AF123" s="61" t="s">
        <v>91</v>
      </c>
      <c r="AG123" s="61"/>
      <c r="AH123" s="61"/>
      <c r="AI123" s="61"/>
      <c r="AJ123" s="62" t="s">
        <v>92</v>
      </c>
      <c r="AK123" s="63"/>
      <c r="AL123" s="64"/>
      <c r="AM123" s="503" t="s">
        <v>93</v>
      </c>
      <c r="AN123" s="503"/>
      <c r="AO123" s="503"/>
      <c r="AP123" s="503">
        <f t="shared" ref="AP123" si="248">ROUNDDOWN(MIN(IF(AND(OR($H$13="無し",$H$13=""),D121&lt;=3.6),120000*D121,0),360000),-3)</f>
        <v>0</v>
      </c>
      <c r="AQ123" s="504"/>
      <c r="AR123" s="605"/>
      <c r="AS123" s="137"/>
      <c r="AT123" s="506"/>
      <c r="AU123" s="620" t="s">
        <v>400</v>
      </c>
      <c r="AV123" s="620"/>
      <c r="AW123" s="620"/>
      <c r="AX123" s="620"/>
      <c r="AY123" s="620"/>
      <c r="AZ123" s="620"/>
      <c r="BA123" s="620"/>
      <c r="BB123" s="620"/>
      <c r="BC123" s="620"/>
      <c r="BD123" s="620"/>
      <c r="BE123" s="491" t="s">
        <v>100</v>
      </c>
      <c r="BF123" s="492"/>
      <c r="BG123" s="492"/>
      <c r="BH123" s="493"/>
      <c r="BI123" s="511">
        <f t="shared" ref="BI123" si="249">ROUND(X121,2)*50000</f>
        <v>0</v>
      </c>
      <c r="BJ123" s="511"/>
      <c r="BK123" s="605"/>
      <c r="BL123" s="7" t="s">
        <v>405</v>
      </c>
    </row>
    <row r="124" spans="2:65" ht="3.9" customHeight="1" x14ac:dyDescent="0.45">
      <c r="B124" s="644"/>
      <c r="C124" s="645"/>
      <c r="D124" s="640"/>
      <c r="E124" s="614"/>
      <c r="F124" s="609"/>
      <c r="G124" s="614"/>
      <c r="H124" s="609"/>
      <c r="I124" s="614"/>
      <c r="J124" s="609"/>
      <c r="K124" s="614"/>
      <c r="L124" s="609"/>
      <c r="M124" s="614"/>
      <c r="N124" s="609"/>
      <c r="O124" s="614"/>
      <c r="P124" s="609"/>
      <c r="Q124" s="614"/>
      <c r="R124" s="609"/>
      <c r="S124" s="610"/>
      <c r="T124" s="3"/>
      <c r="W124" s="518"/>
      <c r="X124" s="515"/>
      <c r="Y124" s="580"/>
      <c r="AB124" s="544" t="s">
        <v>94</v>
      </c>
      <c r="AC124" s="545"/>
      <c r="AD124" s="545"/>
      <c r="AE124" s="546"/>
      <c r="AF124" s="61" t="s">
        <v>88</v>
      </c>
      <c r="AG124" s="61"/>
      <c r="AH124" s="61"/>
      <c r="AI124" s="61"/>
      <c r="AJ124" s="62" t="s">
        <v>95</v>
      </c>
      <c r="AK124" s="63"/>
      <c r="AL124" s="64"/>
      <c r="AM124" s="503" t="s">
        <v>96</v>
      </c>
      <c r="AN124" s="503"/>
      <c r="AO124" s="503"/>
      <c r="AP124" s="503">
        <f t="shared" ref="AP124" si="250">ROUNDDOWN(IF(AND($H$13="有り",D121&gt;3.6),110000*D121,0),-3)</f>
        <v>0</v>
      </c>
      <c r="AQ124" s="504"/>
      <c r="AR124" s="605"/>
      <c r="AS124" s="138"/>
      <c r="AT124" s="507"/>
      <c r="AU124" s="535" t="s">
        <v>401</v>
      </c>
      <c r="AV124" s="535"/>
      <c r="AW124" s="535"/>
      <c r="AX124" s="535"/>
      <c r="AY124" s="535"/>
      <c r="AZ124" s="535"/>
      <c r="BA124" s="535"/>
      <c r="BB124" s="535"/>
      <c r="BC124" s="535"/>
      <c r="BD124" s="535"/>
      <c r="BE124" s="491" t="s">
        <v>101</v>
      </c>
      <c r="BF124" s="492"/>
      <c r="BG124" s="492"/>
      <c r="BH124" s="493"/>
      <c r="BI124" s="511">
        <f t="shared" ref="BI124" si="251">ROUND(Y121,2)*20000</f>
        <v>0</v>
      </c>
      <c r="BJ124" s="511"/>
      <c r="BK124" s="605"/>
      <c r="BL124" s="7" t="s">
        <v>406</v>
      </c>
      <c r="BM124" s="136"/>
    </row>
    <row r="125" spans="2:65" ht="3.9" customHeight="1" x14ac:dyDescent="0.45">
      <c r="B125" s="644"/>
      <c r="C125" s="645"/>
      <c r="D125" s="640"/>
      <c r="E125" s="614"/>
      <c r="F125" s="609"/>
      <c r="G125" s="614"/>
      <c r="H125" s="609"/>
      <c r="I125" s="614"/>
      <c r="J125" s="609"/>
      <c r="K125" s="614"/>
      <c r="L125" s="609"/>
      <c r="M125" s="614"/>
      <c r="N125" s="609"/>
      <c r="O125" s="614"/>
      <c r="P125" s="609"/>
      <c r="Q125" s="614"/>
      <c r="R125" s="609"/>
      <c r="S125" s="610"/>
      <c r="T125" s="3"/>
      <c r="W125" s="518"/>
      <c r="X125" s="515"/>
      <c r="Y125" s="580"/>
      <c r="AB125" s="547"/>
      <c r="AC125" s="548"/>
      <c r="AD125" s="548"/>
      <c r="AE125" s="549"/>
      <c r="AF125" s="61" t="s">
        <v>91</v>
      </c>
      <c r="AG125" s="61"/>
      <c r="AH125" s="61"/>
      <c r="AI125" s="61"/>
      <c r="AJ125" s="62" t="s">
        <v>98</v>
      </c>
      <c r="AK125" s="63"/>
      <c r="AL125" s="64"/>
      <c r="AM125" s="503" t="s">
        <v>99</v>
      </c>
      <c r="AN125" s="503"/>
      <c r="AO125" s="503"/>
      <c r="AP125" s="503">
        <f t="shared" ref="AP125" si="252">ROUNDDOWN(IF(AND(OR($H$13="無し",$H$13=""),D121&gt;3.6),100000*D121,0),-3)</f>
        <v>0</v>
      </c>
      <c r="AQ125" s="504"/>
      <c r="AR125" s="605"/>
      <c r="AS125" s="138"/>
      <c r="AT125" s="533" t="s">
        <v>317</v>
      </c>
      <c r="AU125" s="509" t="s">
        <v>245</v>
      </c>
      <c r="AV125" s="510"/>
      <c r="AW125" s="510"/>
      <c r="AX125" s="510"/>
      <c r="AY125" s="510"/>
      <c r="AZ125" s="510"/>
      <c r="BA125" s="510"/>
      <c r="BB125" s="510"/>
      <c r="BC125" s="510"/>
      <c r="BD125" s="510"/>
      <c r="BE125" s="491" t="s">
        <v>101</v>
      </c>
      <c r="BF125" s="492"/>
      <c r="BG125" s="492"/>
      <c r="BH125" s="493"/>
      <c r="BI125" s="511">
        <f t="shared" ref="BI125" si="253">P121*20000</f>
        <v>0</v>
      </c>
      <c r="BJ125" s="511"/>
      <c r="BK125" s="605"/>
      <c r="BL125" s="7" t="s">
        <v>406</v>
      </c>
    </row>
    <row r="126" spans="2:65" ht="3.9" customHeight="1" x14ac:dyDescent="0.45">
      <c r="B126" s="664"/>
      <c r="C126" s="665"/>
      <c r="D126" s="656"/>
      <c r="E126" s="657"/>
      <c r="F126" s="659"/>
      <c r="G126" s="657"/>
      <c r="H126" s="659"/>
      <c r="I126" s="657"/>
      <c r="J126" s="659"/>
      <c r="K126" s="657"/>
      <c r="L126" s="659"/>
      <c r="M126" s="657"/>
      <c r="N126" s="659"/>
      <c r="O126" s="657"/>
      <c r="P126" s="659"/>
      <c r="Q126" s="657"/>
      <c r="R126" s="659"/>
      <c r="S126" s="661"/>
      <c r="T126" s="3"/>
      <c r="W126" s="519"/>
      <c r="X126" s="516"/>
      <c r="Y126" s="581"/>
      <c r="AB126" s="532"/>
      <c r="AC126" s="532"/>
      <c r="AD126" s="532"/>
      <c r="AE126" s="532"/>
      <c r="AF126" s="532"/>
      <c r="AG126" s="532"/>
      <c r="AH126" s="532"/>
      <c r="AI126" s="532"/>
      <c r="AJ126" s="532"/>
      <c r="AK126" s="532"/>
      <c r="AL126" s="532"/>
      <c r="AM126" s="532"/>
      <c r="AN126" s="532"/>
      <c r="AO126" s="532"/>
      <c r="AP126" s="532"/>
      <c r="AQ126" s="532"/>
      <c r="AR126" s="606"/>
      <c r="AS126" s="138"/>
      <c r="AT126" s="534"/>
      <c r="AU126" s="509" t="s">
        <v>246</v>
      </c>
      <c r="AV126" s="510"/>
      <c r="AW126" s="510"/>
      <c r="AX126" s="510"/>
      <c r="AY126" s="510"/>
      <c r="AZ126" s="510"/>
      <c r="BA126" s="510"/>
      <c r="BB126" s="510"/>
      <c r="BC126" s="510"/>
      <c r="BD126" s="510"/>
      <c r="BE126" s="491" t="s">
        <v>238</v>
      </c>
      <c r="BF126" s="492"/>
      <c r="BG126" s="492"/>
      <c r="BH126" s="493"/>
      <c r="BI126" s="511">
        <f t="shared" ref="BI126" si="254">R121*10000</f>
        <v>0</v>
      </c>
      <c r="BJ126" s="511"/>
      <c r="BK126" s="606"/>
      <c r="BL126" s="7" t="s">
        <v>407</v>
      </c>
    </row>
    <row r="127" spans="2:65" ht="3.9" customHeight="1" x14ac:dyDescent="0.45">
      <c r="B127" s="662">
        <v>19</v>
      </c>
      <c r="C127" s="663"/>
      <c r="D127" s="654"/>
      <c r="E127" s="655"/>
      <c r="F127" s="658"/>
      <c r="G127" s="655"/>
      <c r="H127" s="658"/>
      <c r="I127" s="655"/>
      <c r="J127" s="658"/>
      <c r="K127" s="655"/>
      <c r="L127" s="658"/>
      <c r="M127" s="655"/>
      <c r="N127" s="658"/>
      <c r="O127" s="655"/>
      <c r="P127" s="658"/>
      <c r="Q127" s="655"/>
      <c r="R127" s="658"/>
      <c r="S127" s="660"/>
      <c r="T127" s="3"/>
      <c r="W127" s="517">
        <f t="shared" ref="W127" si="255">IFERROR(ROUND(D127*J127/F127,3),0)</f>
        <v>0</v>
      </c>
      <c r="X127" s="514">
        <f t="shared" ref="X127" si="256">IFERROR(ROUND(D127*L127/F127,3),0)</f>
        <v>0</v>
      </c>
      <c r="Y127" s="579">
        <f t="shared" ref="Y127" si="257">IFERROR(ROUND(D127*N127/F127,3),0)</f>
        <v>0</v>
      </c>
      <c r="AB127" s="550" t="s">
        <v>252</v>
      </c>
      <c r="AC127" s="551"/>
      <c r="AD127" s="551"/>
      <c r="AE127" s="552"/>
      <c r="AF127" s="59" t="s">
        <v>82</v>
      </c>
      <c r="AG127" s="59"/>
      <c r="AH127" s="59"/>
      <c r="AI127" s="59"/>
      <c r="AJ127" s="550" t="s">
        <v>253</v>
      </c>
      <c r="AK127" s="551"/>
      <c r="AL127" s="552"/>
      <c r="AM127" s="617" t="s">
        <v>84</v>
      </c>
      <c r="AN127" s="618"/>
      <c r="AO127" s="619"/>
      <c r="AP127" s="182" t="s">
        <v>323</v>
      </c>
      <c r="AQ127" s="181">
        <f t="shared" ref="AQ127" si="258">B127</f>
        <v>19</v>
      </c>
      <c r="AR127" s="604">
        <f t="shared" ref="AR127" si="259">MAX(AP128:AQ131)</f>
        <v>0</v>
      </c>
      <c r="AT127" s="139"/>
      <c r="AU127" s="649" t="s">
        <v>318</v>
      </c>
      <c r="AV127" s="649"/>
      <c r="AW127" s="649"/>
      <c r="AX127" s="649"/>
      <c r="AY127" s="649"/>
      <c r="AZ127" s="649"/>
      <c r="BA127" s="649"/>
      <c r="BB127" s="649"/>
      <c r="BC127" s="649"/>
      <c r="BD127" s="649"/>
      <c r="BE127" s="625" t="s">
        <v>83</v>
      </c>
      <c r="BF127" s="648"/>
      <c r="BG127" s="648"/>
      <c r="BH127" s="626"/>
      <c r="BI127" s="625" t="s">
        <v>85</v>
      </c>
      <c r="BJ127" s="626"/>
      <c r="BK127" s="604">
        <f t="shared" ref="BK127" si="260">IFERROR(ROUNDDOWN(SUM(BI128:BJ132),-3),0)</f>
        <v>0</v>
      </c>
    </row>
    <row r="128" spans="2:65" ht="3.9" customHeight="1" x14ac:dyDescent="0.45">
      <c r="B128" s="644"/>
      <c r="C128" s="645"/>
      <c r="D128" s="640"/>
      <c r="E128" s="614"/>
      <c r="F128" s="609"/>
      <c r="G128" s="614"/>
      <c r="H128" s="609"/>
      <c r="I128" s="614"/>
      <c r="J128" s="609"/>
      <c r="K128" s="614"/>
      <c r="L128" s="609"/>
      <c r="M128" s="614"/>
      <c r="N128" s="609"/>
      <c r="O128" s="614"/>
      <c r="P128" s="609"/>
      <c r="Q128" s="614"/>
      <c r="R128" s="609"/>
      <c r="S128" s="610"/>
      <c r="T128" s="3"/>
      <c r="W128" s="518"/>
      <c r="X128" s="515"/>
      <c r="Y128" s="580"/>
      <c r="AB128" s="544" t="s">
        <v>87</v>
      </c>
      <c r="AC128" s="545"/>
      <c r="AD128" s="545"/>
      <c r="AE128" s="546"/>
      <c r="AF128" s="61" t="s">
        <v>88</v>
      </c>
      <c r="AG128" s="61"/>
      <c r="AH128" s="61"/>
      <c r="AI128" s="61"/>
      <c r="AJ128" s="62" t="s">
        <v>89</v>
      </c>
      <c r="AK128" s="63"/>
      <c r="AL128" s="64"/>
      <c r="AM128" s="503" t="s">
        <v>90</v>
      </c>
      <c r="AN128" s="503"/>
      <c r="AO128" s="503"/>
      <c r="AP128" s="503">
        <f t="shared" ref="AP128" si="261">ROUNDDOWN(MIN(IF(AND($H$13="有り",D127&lt;=3.6),130000*D127,0),390000),-3)</f>
        <v>0</v>
      </c>
      <c r="AQ128" s="504"/>
      <c r="AR128" s="605"/>
      <c r="AS128" s="137"/>
      <c r="AT128" s="505" t="s">
        <v>316</v>
      </c>
      <c r="AU128" s="616" t="s">
        <v>399</v>
      </c>
      <c r="AV128" s="616"/>
      <c r="AW128" s="616"/>
      <c r="AX128" s="616"/>
      <c r="AY128" s="616"/>
      <c r="AZ128" s="616"/>
      <c r="BA128" s="616"/>
      <c r="BB128" s="616"/>
      <c r="BC128" s="616"/>
      <c r="BD128" s="616"/>
      <c r="BE128" s="491" t="s">
        <v>402</v>
      </c>
      <c r="BF128" s="492"/>
      <c r="BG128" s="492"/>
      <c r="BH128" s="493"/>
      <c r="BI128" s="511">
        <f t="shared" ref="BI128" si="262">ROUND(W127,2)*80000</f>
        <v>0</v>
      </c>
      <c r="BJ128" s="511"/>
      <c r="BK128" s="605"/>
      <c r="BL128" s="7" t="s">
        <v>404</v>
      </c>
    </row>
    <row r="129" spans="2:65" ht="3.9" customHeight="1" x14ac:dyDescent="0.45">
      <c r="B129" s="644"/>
      <c r="C129" s="645"/>
      <c r="D129" s="640"/>
      <c r="E129" s="614"/>
      <c r="F129" s="609"/>
      <c r="G129" s="614"/>
      <c r="H129" s="609"/>
      <c r="I129" s="614"/>
      <c r="J129" s="609"/>
      <c r="K129" s="614"/>
      <c r="L129" s="609"/>
      <c r="M129" s="614"/>
      <c r="N129" s="609"/>
      <c r="O129" s="614"/>
      <c r="P129" s="609"/>
      <c r="Q129" s="614"/>
      <c r="R129" s="609"/>
      <c r="S129" s="610"/>
      <c r="T129" s="3"/>
      <c r="W129" s="518"/>
      <c r="X129" s="515"/>
      <c r="Y129" s="580"/>
      <c r="AB129" s="547"/>
      <c r="AC129" s="548"/>
      <c r="AD129" s="548"/>
      <c r="AE129" s="549"/>
      <c r="AF129" s="61" t="s">
        <v>91</v>
      </c>
      <c r="AG129" s="61"/>
      <c r="AH129" s="61"/>
      <c r="AI129" s="61"/>
      <c r="AJ129" s="62" t="s">
        <v>92</v>
      </c>
      <c r="AK129" s="63"/>
      <c r="AL129" s="64"/>
      <c r="AM129" s="503" t="s">
        <v>93</v>
      </c>
      <c r="AN129" s="503"/>
      <c r="AO129" s="503"/>
      <c r="AP129" s="503">
        <f t="shared" ref="AP129" si="263">ROUNDDOWN(MIN(IF(AND(OR($H$13="無し",$H$13=""),D127&lt;=3.6),120000*D127,0),360000),-3)</f>
        <v>0</v>
      </c>
      <c r="AQ129" s="504"/>
      <c r="AR129" s="605"/>
      <c r="AS129" s="137"/>
      <c r="AT129" s="506"/>
      <c r="AU129" s="620" t="s">
        <v>400</v>
      </c>
      <c r="AV129" s="620"/>
      <c r="AW129" s="620"/>
      <c r="AX129" s="620"/>
      <c r="AY129" s="620"/>
      <c r="AZ129" s="620"/>
      <c r="BA129" s="620"/>
      <c r="BB129" s="620"/>
      <c r="BC129" s="620"/>
      <c r="BD129" s="620"/>
      <c r="BE129" s="491" t="s">
        <v>100</v>
      </c>
      <c r="BF129" s="492"/>
      <c r="BG129" s="492"/>
      <c r="BH129" s="493"/>
      <c r="BI129" s="511">
        <f t="shared" ref="BI129" si="264">ROUND(X127,2)*50000</f>
        <v>0</v>
      </c>
      <c r="BJ129" s="511"/>
      <c r="BK129" s="605"/>
      <c r="BL129" s="7" t="s">
        <v>405</v>
      </c>
    </row>
    <row r="130" spans="2:65" ht="3.9" customHeight="1" x14ac:dyDescent="0.45">
      <c r="B130" s="644"/>
      <c r="C130" s="645"/>
      <c r="D130" s="640"/>
      <c r="E130" s="614"/>
      <c r="F130" s="609"/>
      <c r="G130" s="614"/>
      <c r="H130" s="609"/>
      <c r="I130" s="614"/>
      <c r="J130" s="609"/>
      <c r="K130" s="614"/>
      <c r="L130" s="609"/>
      <c r="M130" s="614"/>
      <c r="N130" s="609"/>
      <c r="O130" s="614"/>
      <c r="P130" s="609"/>
      <c r="Q130" s="614"/>
      <c r="R130" s="609"/>
      <c r="S130" s="610"/>
      <c r="T130" s="3"/>
      <c r="W130" s="518"/>
      <c r="X130" s="515"/>
      <c r="Y130" s="580"/>
      <c r="AB130" s="544" t="s">
        <v>94</v>
      </c>
      <c r="AC130" s="545"/>
      <c r="AD130" s="545"/>
      <c r="AE130" s="546"/>
      <c r="AF130" s="61" t="s">
        <v>88</v>
      </c>
      <c r="AG130" s="61"/>
      <c r="AH130" s="61"/>
      <c r="AI130" s="61"/>
      <c r="AJ130" s="62" t="s">
        <v>95</v>
      </c>
      <c r="AK130" s="63"/>
      <c r="AL130" s="64"/>
      <c r="AM130" s="503" t="s">
        <v>96</v>
      </c>
      <c r="AN130" s="503"/>
      <c r="AO130" s="503"/>
      <c r="AP130" s="503">
        <f t="shared" ref="AP130" si="265">ROUNDDOWN(IF(AND($H$13="有り",D127&gt;3.6),110000*D127,0),-3)</f>
        <v>0</v>
      </c>
      <c r="AQ130" s="504"/>
      <c r="AR130" s="605"/>
      <c r="AS130" s="138"/>
      <c r="AT130" s="507"/>
      <c r="AU130" s="535" t="s">
        <v>401</v>
      </c>
      <c r="AV130" s="535"/>
      <c r="AW130" s="535"/>
      <c r="AX130" s="535"/>
      <c r="AY130" s="535"/>
      <c r="AZ130" s="535"/>
      <c r="BA130" s="535"/>
      <c r="BB130" s="535"/>
      <c r="BC130" s="535"/>
      <c r="BD130" s="535"/>
      <c r="BE130" s="491" t="s">
        <v>101</v>
      </c>
      <c r="BF130" s="492"/>
      <c r="BG130" s="492"/>
      <c r="BH130" s="493"/>
      <c r="BI130" s="511">
        <f t="shared" ref="BI130" si="266">ROUND(Y127,2)*20000</f>
        <v>0</v>
      </c>
      <c r="BJ130" s="511"/>
      <c r="BK130" s="605"/>
      <c r="BL130" s="7" t="s">
        <v>406</v>
      </c>
      <c r="BM130" s="136"/>
    </row>
    <row r="131" spans="2:65" ht="3.9" customHeight="1" x14ac:dyDescent="0.45">
      <c r="B131" s="644"/>
      <c r="C131" s="645"/>
      <c r="D131" s="640"/>
      <c r="E131" s="614"/>
      <c r="F131" s="609"/>
      <c r="G131" s="614"/>
      <c r="H131" s="609"/>
      <c r="I131" s="614"/>
      <c r="J131" s="609"/>
      <c r="K131" s="614"/>
      <c r="L131" s="609"/>
      <c r="M131" s="614"/>
      <c r="N131" s="609"/>
      <c r="O131" s="614"/>
      <c r="P131" s="609"/>
      <c r="Q131" s="614"/>
      <c r="R131" s="609"/>
      <c r="S131" s="610"/>
      <c r="T131" s="3"/>
      <c r="W131" s="518"/>
      <c r="X131" s="515"/>
      <c r="Y131" s="580"/>
      <c r="AB131" s="547"/>
      <c r="AC131" s="548"/>
      <c r="AD131" s="548"/>
      <c r="AE131" s="549"/>
      <c r="AF131" s="61" t="s">
        <v>91</v>
      </c>
      <c r="AG131" s="61"/>
      <c r="AH131" s="61"/>
      <c r="AI131" s="61"/>
      <c r="AJ131" s="62" t="s">
        <v>98</v>
      </c>
      <c r="AK131" s="63"/>
      <c r="AL131" s="64"/>
      <c r="AM131" s="503" t="s">
        <v>99</v>
      </c>
      <c r="AN131" s="503"/>
      <c r="AO131" s="503"/>
      <c r="AP131" s="503">
        <f t="shared" ref="AP131" si="267">ROUNDDOWN(IF(AND(OR($H$13="無し",$H$13=""),D127&gt;3.6),100000*D127,0),-3)</f>
        <v>0</v>
      </c>
      <c r="AQ131" s="504"/>
      <c r="AR131" s="605"/>
      <c r="AS131" s="138"/>
      <c r="AT131" s="533" t="s">
        <v>317</v>
      </c>
      <c r="AU131" s="509" t="s">
        <v>245</v>
      </c>
      <c r="AV131" s="510"/>
      <c r="AW131" s="510"/>
      <c r="AX131" s="510"/>
      <c r="AY131" s="510"/>
      <c r="AZ131" s="510"/>
      <c r="BA131" s="510"/>
      <c r="BB131" s="510"/>
      <c r="BC131" s="510"/>
      <c r="BD131" s="510"/>
      <c r="BE131" s="491" t="s">
        <v>101</v>
      </c>
      <c r="BF131" s="492"/>
      <c r="BG131" s="492"/>
      <c r="BH131" s="493"/>
      <c r="BI131" s="511">
        <f t="shared" ref="BI131" si="268">P127*20000</f>
        <v>0</v>
      </c>
      <c r="BJ131" s="511"/>
      <c r="BK131" s="605"/>
      <c r="BL131" s="7" t="s">
        <v>406</v>
      </c>
    </row>
    <row r="132" spans="2:65" ht="3.9" customHeight="1" x14ac:dyDescent="0.45">
      <c r="B132" s="664"/>
      <c r="C132" s="665"/>
      <c r="D132" s="656"/>
      <c r="E132" s="657"/>
      <c r="F132" s="659"/>
      <c r="G132" s="657"/>
      <c r="H132" s="659"/>
      <c r="I132" s="657"/>
      <c r="J132" s="659"/>
      <c r="K132" s="657"/>
      <c r="L132" s="659"/>
      <c r="M132" s="657"/>
      <c r="N132" s="659"/>
      <c r="O132" s="657"/>
      <c r="P132" s="659"/>
      <c r="Q132" s="657"/>
      <c r="R132" s="659"/>
      <c r="S132" s="661"/>
      <c r="T132" s="3"/>
      <c r="W132" s="519"/>
      <c r="X132" s="516"/>
      <c r="Y132" s="581"/>
      <c r="AB132" s="532"/>
      <c r="AC132" s="532"/>
      <c r="AD132" s="532"/>
      <c r="AE132" s="532"/>
      <c r="AF132" s="532"/>
      <c r="AG132" s="532"/>
      <c r="AH132" s="532"/>
      <c r="AI132" s="532"/>
      <c r="AJ132" s="532"/>
      <c r="AK132" s="532"/>
      <c r="AL132" s="532"/>
      <c r="AM132" s="532"/>
      <c r="AN132" s="532"/>
      <c r="AO132" s="532"/>
      <c r="AP132" s="532"/>
      <c r="AQ132" s="532"/>
      <c r="AR132" s="606"/>
      <c r="AS132" s="138"/>
      <c r="AT132" s="534"/>
      <c r="AU132" s="509" t="s">
        <v>246</v>
      </c>
      <c r="AV132" s="510"/>
      <c r="AW132" s="510"/>
      <c r="AX132" s="510"/>
      <c r="AY132" s="510"/>
      <c r="AZ132" s="510"/>
      <c r="BA132" s="510"/>
      <c r="BB132" s="510"/>
      <c r="BC132" s="510"/>
      <c r="BD132" s="510"/>
      <c r="BE132" s="491" t="s">
        <v>238</v>
      </c>
      <c r="BF132" s="492"/>
      <c r="BG132" s="492"/>
      <c r="BH132" s="493"/>
      <c r="BI132" s="511">
        <f t="shared" ref="BI132" si="269">R127*10000</f>
        <v>0</v>
      </c>
      <c r="BJ132" s="511"/>
      <c r="BK132" s="606"/>
      <c r="BL132" s="7" t="s">
        <v>407</v>
      </c>
    </row>
    <row r="133" spans="2:65" ht="3.9" customHeight="1" x14ac:dyDescent="0.45">
      <c r="B133" s="662">
        <v>20</v>
      </c>
      <c r="C133" s="663"/>
      <c r="D133" s="654"/>
      <c r="E133" s="655"/>
      <c r="F133" s="658"/>
      <c r="G133" s="655"/>
      <c r="H133" s="658"/>
      <c r="I133" s="655"/>
      <c r="J133" s="658"/>
      <c r="K133" s="655"/>
      <c r="L133" s="658"/>
      <c r="M133" s="655"/>
      <c r="N133" s="658"/>
      <c r="O133" s="655"/>
      <c r="P133" s="658"/>
      <c r="Q133" s="655"/>
      <c r="R133" s="658"/>
      <c r="S133" s="660"/>
      <c r="T133" s="3"/>
      <c r="W133" s="517">
        <f t="shared" ref="W133" si="270">IFERROR(ROUND(D133*J133/F133,3),0)</f>
        <v>0</v>
      </c>
      <c r="X133" s="514">
        <f t="shared" ref="X133" si="271">IFERROR(ROUND(D133*L133/F133,3),0)</f>
        <v>0</v>
      </c>
      <c r="Y133" s="579">
        <f t="shared" ref="Y133" si="272">IFERROR(ROUND(D133*N133/F133,3),0)</f>
        <v>0</v>
      </c>
      <c r="AB133" s="550" t="s">
        <v>252</v>
      </c>
      <c r="AC133" s="551"/>
      <c r="AD133" s="551"/>
      <c r="AE133" s="552"/>
      <c r="AF133" s="59" t="s">
        <v>82</v>
      </c>
      <c r="AG133" s="59"/>
      <c r="AH133" s="59"/>
      <c r="AI133" s="59"/>
      <c r="AJ133" s="550" t="s">
        <v>253</v>
      </c>
      <c r="AK133" s="551"/>
      <c r="AL133" s="552"/>
      <c r="AM133" s="617" t="s">
        <v>84</v>
      </c>
      <c r="AN133" s="618"/>
      <c r="AO133" s="619"/>
      <c r="AP133" s="182" t="s">
        <v>323</v>
      </c>
      <c r="AQ133" s="181">
        <f t="shared" ref="AQ133" si="273">B133</f>
        <v>20</v>
      </c>
      <c r="AR133" s="604">
        <f t="shared" ref="AR133" si="274">MAX(AP134:AQ137)</f>
        <v>0</v>
      </c>
      <c r="AT133" s="139"/>
      <c r="AU133" s="649" t="s">
        <v>318</v>
      </c>
      <c r="AV133" s="649"/>
      <c r="AW133" s="649"/>
      <c r="AX133" s="649"/>
      <c r="AY133" s="649"/>
      <c r="AZ133" s="649"/>
      <c r="BA133" s="649"/>
      <c r="BB133" s="649"/>
      <c r="BC133" s="649"/>
      <c r="BD133" s="649"/>
      <c r="BE133" s="625" t="s">
        <v>83</v>
      </c>
      <c r="BF133" s="648"/>
      <c r="BG133" s="648"/>
      <c r="BH133" s="626"/>
      <c r="BI133" s="625" t="s">
        <v>85</v>
      </c>
      <c r="BJ133" s="626"/>
      <c r="BK133" s="604">
        <f t="shared" ref="BK133" si="275">IFERROR(ROUNDDOWN(SUM(BI134:BJ138),-3),0)</f>
        <v>0</v>
      </c>
    </row>
    <row r="134" spans="2:65" ht="3.9" customHeight="1" x14ac:dyDescent="0.45">
      <c r="B134" s="644"/>
      <c r="C134" s="645"/>
      <c r="D134" s="640"/>
      <c r="E134" s="614"/>
      <c r="F134" s="609"/>
      <c r="G134" s="614"/>
      <c r="H134" s="609"/>
      <c r="I134" s="614"/>
      <c r="J134" s="609"/>
      <c r="K134" s="614"/>
      <c r="L134" s="609"/>
      <c r="M134" s="614"/>
      <c r="N134" s="609"/>
      <c r="O134" s="614"/>
      <c r="P134" s="609"/>
      <c r="Q134" s="614"/>
      <c r="R134" s="609"/>
      <c r="S134" s="610"/>
      <c r="T134" s="3"/>
      <c r="W134" s="518"/>
      <c r="X134" s="515"/>
      <c r="Y134" s="580"/>
      <c r="AB134" s="544" t="s">
        <v>87</v>
      </c>
      <c r="AC134" s="545"/>
      <c r="AD134" s="545"/>
      <c r="AE134" s="546"/>
      <c r="AF134" s="61" t="s">
        <v>88</v>
      </c>
      <c r="AG134" s="61"/>
      <c r="AH134" s="61"/>
      <c r="AI134" s="61"/>
      <c r="AJ134" s="62" t="s">
        <v>89</v>
      </c>
      <c r="AK134" s="63"/>
      <c r="AL134" s="64"/>
      <c r="AM134" s="503" t="s">
        <v>90</v>
      </c>
      <c r="AN134" s="503"/>
      <c r="AO134" s="503"/>
      <c r="AP134" s="503">
        <f t="shared" ref="AP134" si="276">ROUNDDOWN(MIN(IF(AND($H$13="有り",D133&lt;=3.6),130000*D133,0),390000),-3)</f>
        <v>0</v>
      </c>
      <c r="AQ134" s="504"/>
      <c r="AR134" s="605"/>
      <c r="AS134" s="137"/>
      <c r="AT134" s="505" t="s">
        <v>316</v>
      </c>
      <c r="AU134" s="616" t="s">
        <v>399</v>
      </c>
      <c r="AV134" s="616"/>
      <c r="AW134" s="616"/>
      <c r="AX134" s="616"/>
      <c r="AY134" s="616"/>
      <c r="AZ134" s="616"/>
      <c r="BA134" s="616"/>
      <c r="BB134" s="616"/>
      <c r="BC134" s="616"/>
      <c r="BD134" s="616"/>
      <c r="BE134" s="491" t="s">
        <v>402</v>
      </c>
      <c r="BF134" s="492"/>
      <c r="BG134" s="492"/>
      <c r="BH134" s="493"/>
      <c r="BI134" s="511">
        <f t="shared" ref="BI134" si="277">ROUND(W133,2)*80000</f>
        <v>0</v>
      </c>
      <c r="BJ134" s="511"/>
      <c r="BK134" s="605"/>
      <c r="BL134" s="7" t="s">
        <v>404</v>
      </c>
    </row>
    <row r="135" spans="2:65" ht="3.9" customHeight="1" x14ac:dyDescent="0.45">
      <c r="B135" s="644"/>
      <c r="C135" s="645"/>
      <c r="D135" s="640"/>
      <c r="E135" s="614"/>
      <c r="F135" s="609"/>
      <c r="G135" s="614"/>
      <c r="H135" s="609"/>
      <c r="I135" s="614"/>
      <c r="J135" s="609"/>
      <c r="K135" s="614"/>
      <c r="L135" s="609"/>
      <c r="M135" s="614"/>
      <c r="N135" s="609"/>
      <c r="O135" s="614"/>
      <c r="P135" s="609"/>
      <c r="Q135" s="614"/>
      <c r="R135" s="609"/>
      <c r="S135" s="610"/>
      <c r="T135" s="3"/>
      <c r="W135" s="518"/>
      <c r="X135" s="515"/>
      <c r="Y135" s="580"/>
      <c r="AB135" s="547"/>
      <c r="AC135" s="548"/>
      <c r="AD135" s="548"/>
      <c r="AE135" s="549"/>
      <c r="AF135" s="61" t="s">
        <v>91</v>
      </c>
      <c r="AG135" s="61"/>
      <c r="AH135" s="61"/>
      <c r="AI135" s="61"/>
      <c r="AJ135" s="62" t="s">
        <v>92</v>
      </c>
      <c r="AK135" s="63"/>
      <c r="AL135" s="64"/>
      <c r="AM135" s="503" t="s">
        <v>93</v>
      </c>
      <c r="AN135" s="503"/>
      <c r="AO135" s="503"/>
      <c r="AP135" s="503">
        <f t="shared" ref="AP135" si="278">ROUNDDOWN(MIN(IF(AND(OR($H$13="無し",$H$13=""),D133&lt;=3.6),120000*D133,0),360000),-3)</f>
        <v>0</v>
      </c>
      <c r="AQ135" s="504"/>
      <c r="AR135" s="605"/>
      <c r="AS135" s="137"/>
      <c r="AT135" s="506"/>
      <c r="AU135" s="620" t="s">
        <v>400</v>
      </c>
      <c r="AV135" s="620"/>
      <c r="AW135" s="620"/>
      <c r="AX135" s="620"/>
      <c r="AY135" s="620"/>
      <c r="AZ135" s="620"/>
      <c r="BA135" s="620"/>
      <c r="BB135" s="620"/>
      <c r="BC135" s="620"/>
      <c r="BD135" s="620"/>
      <c r="BE135" s="491" t="s">
        <v>100</v>
      </c>
      <c r="BF135" s="492"/>
      <c r="BG135" s="492"/>
      <c r="BH135" s="493"/>
      <c r="BI135" s="511">
        <f t="shared" ref="BI135" si="279">ROUND(X133,2)*50000</f>
        <v>0</v>
      </c>
      <c r="BJ135" s="511"/>
      <c r="BK135" s="605"/>
      <c r="BL135" s="7" t="s">
        <v>405</v>
      </c>
    </row>
    <row r="136" spans="2:65" ht="3.9" customHeight="1" x14ac:dyDescent="0.45">
      <c r="B136" s="644"/>
      <c r="C136" s="645"/>
      <c r="D136" s="640"/>
      <c r="E136" s="614"/>
      <c r="F136" s="609"/>
      <c r="G136" s="614"/>
      <c r="H136" s="609"/>
      <c r="I136" s="614"/>
      <c r="J136" s="609"/>
      <c r="K136" s="614"/>
      <c r="L136" s="609"/>
      <c r="M136" s="614"/>
      <c r="N136" s="609"/>
      <c r="O136" s="614"/>
      <c r="P136" s="609"/>
      <c r="Q136" s="614"/>
      <c r="R136" s="609"/>
      <c r="S136" s="610"/>
      <c r="T136" s="3"/>
      <c r="W136" s="518"/>
      <c r="X136" s="515"/>
      <c r="Y136" s="580"/>
      <c r="AB136" s="544" t="s">
        <v>94</v>
      </c>
      <c r="AC136" s="545"/>
      <c r="AD136" s="545"/>
      <c r="AE136" s="546"/>
      <c r="AF136" s="61" t="s">
        <v>88</v>
      </c>
      <c r="AG136" s="61"/>
      <c r="AH136" s="61"/>
      <c r="AI136" s="61"/>
      <c r="AJ136" s="62" t="s">
        <v>95</v>
      </c>
      <c r="AK136" s="63"/>
      <c r="AL136" s="64"/>
      <c r="AM136" s="503" t="s">
        <v>96</v>
      </c>
      <c r="AN136" s="503"/>
      <c r="AO136" s="503"/>
      <c r="AP136" s="503">
        <f t="shared" ref="AP136" si="280">ROUNDDOWN(IF(AND($H$13="有り",D133&gt;3.6),110000*D133,0),-3)</f>
        <v>0</v>
      </c>
      <c r="AQ136" s="504"/>
      <c r="AR136" s="605"/>
      <c r="AS136" s="138"/>
      <c r="AT136" s="507"/>
      <c r="AU136" s="535" t="s">
        <v>401</v>
      </c>
      <c r="AV136" s="535"/>
      <c r="AW136" s="535"/>
      <c r="AX136" s="535"/>
      <c r="AY136" s="535"/>
      <c r="AZ136" s="535"/>
      <c r="BA136" s="535"/>
      <c r="BB136" s="535"/>
      <c r="BC136" s="535"/>
      <c r="BD136" s="535"/>
      <c r="BE136" s="491" t="s">
        <v>101</v>
      </c>
      <c r="BF136" s="492"/>
      <c r="BG136" s="492"/>
      <c r="BH136" s="493"/>
      <c r="BI136" s="511">
        <f t="shared" ref="BI136" si="281">ROUND(Y133,2)*20000</f>
        <v>0</v>
      </c>
      <c r="BJ136" s="511"/>
      <c r="BK136" s="605"/>
      <c r="BL136" s="7" t="s">
        <v>406</v>
      </c>
      <c r="BM136" s="136"/>
    </row>
    <row r="137" spans="2:65" ht="3.9" customHeight="1" x14ac:dyDescent="0.45">
      <c r="B137" s="644"/>
      <c r="C137" s="645"/>
      <c r="D137" s="640"/>
      <c r="E137" s="614"/>
      <c r="F137" s="609"/>
      <c r="G137" s="614"/>
      <c r="H137" s="609"/>
      <c r="I137" s="614"/>
      <c r="J137" s="609"/>
      <c r="K137" s="614"/>
      <c r="L137" s="609"/>
      <c r="M137" s="614"/>
      <c r="N137" s="609"/>
      <c r="O137" s="614"/>
      <c r="P137" s="609"/>
      <c r="Q137" s="614"/>
      <c r="R137" s="609"/>
      <c r="S137" s="610"/>
      <c r="T137" s="3"/>
      <c r="W137" s="518"/>
      <c r="X137" s="515"/>
      <c r="Y137" s="580"/>
      <c r="AB137" s="547"/>
      <c r="AC137" s="548"/>
      <c r="AD137" s="548"/>
      <c r="AE137" s="549"/>
      <c r="AF137" s="61" t="s">
        <v>91</v>
      </c>
      <c r="AG137" s="61"/>
      <c r="AH137" s="61"/>
      <c r="AI137" s="61"/>
      <c r="AJ137" s="62" t="s">
        <v>98</v>
      </c>
      <c r="AK137" s="63"/>
      <c r="AL137" s="64"/>
      <c r="AM137" s="503" t="s">
        <v>99</v>
      </c>
      <c r="AN137" s="503"/>
      <c r="AO137" s="503"/>
      <c r="AP137" s="503">
        <f t="shared" ref="AP137" si="282">ROUNDDOWN(IF(AND(OR($H$13="無し",$H$13=""),D133&gt;3.6),100000*D133,0),-3)</f>
        <v>0</v>
      </c>
      <c r="AQ137" s="504"/>
      <c r="AR137" s="605"/>
      <c r="AS137" s="138"/>
      <c r="AT137" s="533" t="s">
        <v>317</v>
      </c>
      <c r="AU137" s="509" t="s">
        <v>245</v>
      </c>
      <c r="AV137" s="510"/>
      <c r="AW137" s="510"/>
      <c r="AX137" s="510"/>
      <c r="AY137" s="510"/>
      <c r="AZ137" s="510"/>
      <c r="BA137" s="510"/>
      <c r="BB137" s="510"/>
      <c r="BC137" s="510"/>
      <c r="BD137" s="510"/>
      <c r="BE137" s="491" t="s">
        <v>101</v>
      </c>
      <c r="BF137" s="492"/>
      <c r="BG137" s="492"/>
      <c r="BH137" s="493"/>
      <c r="BI137" s="511">
        <f t="shared" ref="BI137" si="283">P133*20000</f>
        <v>0</v>
      </c>
      <c r="BJ137" s="511"/>
      <c r="BK137" s="605"/>
      <c r="BL137" s="7" t="s">
        <v>406</v>
      </c>
    </row>
    <row r="138" spans="2:65" ht="3.9" customHeight="1" x14ac:dyDescent="0.45">
      <c r="B138" s="664"/>
      <c r="C138" s="665"/>
      <c r="D138" s="656"/>
      <c r="E138" s="657"/>
      <c r="F138" s="659"/>
      <c r="G138" s="657"/>
      <c r="H138" s="659"/>
      <c r="I138" s="657"/>
      <c r="J138" s="659"/>
      <c r="K138" s="657"/>
      <c r="L138" s="659"/>
      <c r="M138" s="657"/>
      <c r="N138" s="659"/>
      <c r="O138" s="657"/>
      <c r="P138" s="659"/>
      <c r="Q138" s="657"/>
      <c r="R138" s="659"/>
      <c r="S138" s="661"/>
      <c r="T138" s="3"/>
      <c r="W138" s="519"/>
      <c r="X138" s="516"/>
      <c r="Y138" s="581"/>
      <c r="AB138" s="532"/>
      <c r="AC138" s="532"/>
      <c r="AD138" s="532"/>
      <c r="AE138" s="532"/>
      <c r="AF138" s="532"/>
      <c r="AG138" s="532"/>
      <c r="AH138" s="532"/>
      <c r="AI138" s="532"/>
      <c r="AJ138" s="532"/>
      <c r="AK138" s="532"/>
      <c r="AL138" s="532"/>
      <c r="AM138" s="532"/>
      <c r="AN138" s="532"/>
      <c r="AO138" s="532"/>
      <c r="AP138" s="532"/>
      <c r="AQ138" s="532"/>
      <c r="AR138" s="606"/>
      <c r="AS138" s="138"/>
      <c r="AT138" s="534"/>
      <c r="AU138" s="509" t="s">
        <v>246</v>
      </c>
      <c r="AV138" s="510"/>
      <c r="AW138" s="510"/>
      <c r="AX138" s="510"/>
      <c r="AY138" s="510"/>
      <c r="AZ138" s="510"/>
      <c r="BA138" s="510"/>
      <c r="BB138" s="510"/>
      <c r="BC138" s="510"/>
      <c r="BD138" s="510"/>
      <c r="BE138" s="491" t="s">
        <v>238</v>
      </c>
      <c r="BF138" s="492"/>
      <c r="BG138" s="492"/>
      <c r="BH138" s="493"/>
      <c r="BI138" s="511">
        <f t="shared" ref="BI138" si="284">R133*10000</f>
        <v>0</v>
      </c>
      <c r="BJ138" s="511"/>
      <c r="BK138" s="606"/>
      <c r="BL138" s="7" t="s">
        <v>407</v>
      </c>
    </row>
    <row r="139" spans="2:65" ht="3.9" customHeight="1" x14ac:dyDescent="0.45">
      <c r="B139" s="662">
        <v>21</v>
      </c>
      <c r="C139" s="663"/>
      <c r="D139" s="654"/>
      <c r="E139" s="655"/>
      <c r="F139" s="658"/>
      <c r="G139" s="655"/>
      <c r="H139" s="658"/>
      <c r="I139" s="655"/>
      <c r="J139" s="658"/>
      <c r="K139" s="655"/>
      <c r="L139" s="658"/>
      <c r="M139" s="655"/>
      <c r="N139" s="658"/>
      <c r="O139" s="655"/>
      <c r="P139" s="658"/>
      <c r="Q139" s="655"/>
      <c r="R139" s="658"/>
      <c r="S139" s="660"/>
      <c r="T139" s="3"/>
      <c r="W139" s="517">
        <f t="shared" ref="W139" si="285">IFERROR(ROUND(D139*J139/F139,3),0)</f>
        <v>0</v>
      </c>
      <c r="X139" s="514">
        <f t="shared" ref="X139" si="286">IFERROR(ROUND(D139*L139/F139,3),0)</f>
        <v>0</v>
      </c>
      <c r="Y139" s="579">
        <f t="shared" ref="Y139" si="287">IFERROR(ROUND(D139*N139/F139,3),0)</f>
        <v>0</v>
      </c>
      <c r="AB139" s="550" t="s">
        <v>252</v>
      </c>
      <c r="AC139" s="551"/>
      <c r="AD139" s="551"/>
      <c r="AE139" s="552"/>
      <c r="AF139" s="59" t="s">
        <v>82</v>
      </c>
      <c r="AG139" s="59"/>
      <c r="AH139" s="59"/>
      <c r="AI139" s="59"/>
      <c r="AJ139" s="550" t="s">
        <v>253</v>
      </c>
      <c r="AK139" s="551"/>
      <c r="AL139" s="552"/>
      <c r="AM139" s="617" t="s">
        <v>84</v>
      </c>
      <c r="AN139" s="618"/>
      <c r="AO139" s="619"/>
      <c r="AP139" s="182" t="s">
        <v>323</v>
      </c>
      <c r="AQ139" s="181">
        <f t="shared" ref="AQ139" si="288">B139</f>
        <v>21</v>
      </c>
      <c r="AR139" s="604">
        <f t="shared" ref="AR139" si="289">MAX(AP140:AQ143)</f>
        <v>0</v>
      </c>
      <c r="AT139" s="139"/>
      <c r="AU139" s="649" t="s">
        <v>318</v>
      </c>
      <c r="AV139" s="649"/>
      <c r="AW139" s="649"/>
      <c r="AX139" s="649"/>
      <c r="AY139" s="649"/>
      <c r="AZ139" s="649"/>
      <c r="BA139" s="649"/>
      <c r="BB139" s="649"/>
      <c r="BC139" s="649"/>
      <c r="BD139" s="649"/>
      <c r="BE139" s="625" t="s">
        <v>83</v>
      </c>
      <c r="BF139" s="648"/>
      <c r="BG139" s="648"/>
      <c r="BH139" s="626"/>
      <c r="BI139" s="625" t="s">
        <v>85</v>
      </c>
      <c r="BJ139" s="626"/>
      <c r="BK139" s="604">
        <f t="shared" ref="BK139" si="290">IFERROR(ROUNDDOWN(SUM(BI140:BJ144),-3),0)</f>
        <v>0</v>
      </c>
    </row>
    <row r="140" spans="2:65" ht="3.9" customHeight="1" x14ac:dyDescent="0.45">
      <c r="B140" s="644"/>
      <c r="C140" s="645"/>
      <c r="D140" s="640"/>
      <c r="E140" s="614"/>
      <c r="F140" s="609"/>
      <c r="G140" s="614"/>
      <c r="H140" s="609"/>
      <c r="I140" s="614"/>
      <c r="J140" s="609"/>
      <c r="K140" s="614"/>
      <c r="L140" s="609"/>
      <c r="M140" s="614"/>
      <c r="N140" s="609"/>
      <c r="O140" s="614"/>
      <c r="P140" s="609"/>
      <c r="Q140" s="614"/>
      <c r="R140" s="609"/>
      <c r="S140" s="610"/>
      <c r="T140" s="3"/>
      <c r="W140" s="518"/>
      <c r="X140" s="515"/>
      <c r="Y140" s="580"/>
      <c r="AB140" s="544" t="s">
        <v>87</v>
      </c>
      <c r="AC140" s="545"/>
      <c r="AD140" s="545"/>
      <c r="AE140" s="546"/>
      <c r="AF140" s="61" t="s">
        <v>88</v>
      </c>
      <c r="AG140" s="61"/>
      <c r="AH140" s="61"/>
      <c r="AI140" s="61"/>
      <c r="AJ140" s="62" t="s">
        <v>89</v>
      </c>
      <c r="AK140" s="63"/>
      <c r="AL140" s="64"/>
      <c r="AM140" s="503" t="s">
        <v>90</v>
      </c>
      <c r="AN140" s="503"/>
      <c r="AO140" s="503"/>
      <c r="AP140" s="503">
        <f t="shared" ref="AP140" si="291">ROUNDDOWN(MIN(IF(AND($H$13="有り",D139&lt;=3.6),130000*D139,0),390000),-3)</f>
        <v>0</v>
      </c>
      <c r="AQ140" s="504"/>
      <c r="AR140" s="605"/>
      <c r="AS140" s="137"/>
      <c r="AT140" s="505" t="s">
        <v>316</v>
      </c>
      <c r="AU140" s="616" t="s">
        <v>399</v>
      </c>
      <c r="AV140" s="616"/>
      <c r="AW140" s="616"/>
      <c r="AX140" s="616"/>
      <c r="AY140" s="616"/>
      <c r="AZ140" s="616"/>
      <c r="BA140" s="616"/>
      <c r="BB140" s="616"/>
      <c r="BC140" s="616"/>
      <c r="BD140" s="616"/>
      <c r="BE140" s="491" t="s">
        <v>402</v>
      </c>
      <c r="BF140" s="492"/>
      <c r="BG140" s="492"/>
      <c r="BH140" s="493"/>
      <c r="BI140" s="511">
        <f t="shared" ref="BI140" si="292">ROUND(W139,2)*80000</f>
        <v>0</v>
      </c>
      <c r="BJ140" s="511"/>
      <c r="BK140" s="605"/>
      <c r="BL140" s="7" t="s">
        <v>404</v>
      </c>
    </row>
    <row r="141" spans="2:65" ht="3.9" customHeight="1" x14ac:dyDescent="0.45">
      <c r="B141" s="644"/>
      <c r="C141" s="645"/>
      <c r="D141" s="640"/>
      <c r="E141" s="614"/>
      <c r="F141" s="609"/>
      <c r="G141" s="614"/>
      <c r="H141" s="609"/>
      <c r="I141" s="614"/>
      <c r="J141" s="609"/>
      <c r="K141" s="614"/>
      <c r="L141" s="609"/>
      <c r="M141" s="614"/>
      <c r="N141" s="609"/>
      <c r="O141" s="614"/>
      <c r="P141" s="609"/>
      <c r="Q141" s="614"/>
      <c r="R141" s="609"/>
      <c r="S141" s="610"/>
      <c r="T141" s="3"/>
      <c r="W141" s="518"/>
      <c r="X141" s="515"/>
      <c r="Y141" s="580"/>
      <c r="AB141" s="547"/>
      <c r="AC141" s="548"/>
      <c r="AD141" s="548"/>
      <c r="AE141" s="549"/>
      <c r="AF141" s="61" t="s">
        <v>91</v>
      </c>
      <c r="AG141" s="61"/>
      <c r="AH141" s="61"/>
      <c r="AI141" s="61"/>
      <c r="AJ141" s="62" t="s">
        <v>92</v>
      </c>
      <c r="AK141" s="63"/>
      <c r="AL141" s="64"/>
      <c r="AM141" s="503" t="s">
        <v>93</v>
      </c>
      <c r="AN141" s="503"/>
      <c r="AO141" s="503"/>
      <c r="AP141" s="503">
        <f t="shared" ref="AP141" si="293">ROUNDDOWN(MIN(IF(AND(OR($H$13="無し",$H$13=""),D139&lt;=3.6),120000*D139,0),360000),-3)</f>
        <v>0</v>
      </c>
      <c r="AQ141" s="504"/>
      <c r="AR141" s="605"/>
      <c r="AS141" s="137"/>
      <c r="AT141" s="506"/>
      <c r="AU141" s="620" t="s">
        <v>400</v>
      </c>
      <c r="AV141" s="620"/>
      <c r="AW141" s="620"/>
      <c r="AX141" s="620"/>
      <c r="AY141" s="620"/>
      <c r="AZ141" s="620"/>
      <c r="BA141" s="620"/>
      <c r="BB141" s="620"/>
      <c r="BC141" s="620"/>
      <c r="BD141" s="620"/>
      <c r="BE141" s="491" t="s">
        <v>100</v>
      </c>
      <c r="BF141" s="492"/>
      <c r="BG141" s="492"/>
      <c r="BH141" s="493"/>
      <c r="BI141" s="511">
        <f t="shared" ref="BI141" si="294">ROUND(X139,2)*50000</f>
        <v>0</v>
      </c>
      <c r="BJ141" s="511"/>
      <c r="BK141" s="605"/>
      <c r="BL141" s="7" t="s">
        <v>405</v>
      </c>
    </row>
    <row r="142" spans="2:65" ht="3.9" customHeight="1" x14ac:dyDescent="0.45">
      <c r="B142" s="644"/>
      <c r="C142" s="645"/>
      <c r="D142" s="640"/>
      <c r="E142" s="614"/>
      <c r="F142" s="609"/>
      <c r="G142" s="614"/>
      <c r="H142" s="609"/>
      <c r="I142" s="614"/>
      <c r="J142" s="609"/>
      <c r="K142" s="614"/>
      <c r="L142" s="609"/>
      <c r="M142" s="614"/>
      <c r="N142" s="609"/>
      <c r="O142" s="614"/>
      <c r="P142" s="609"/>
      <c r="Q142" s="614"/>
      <c r="R142" s="609"/>
      <c r="S142" s="610"/>
      <c r="T142" s="3"/>
      <c r="W142" s="518"/>
      <c r="X142" s="515"/>
      <c r="Y142" s="580"/>
      <c r="AB142" s="544" t="s">
        <v>94</v>
      </c>
      <c r="AC142" s="545"/>
      <c r="AD142" s="545"/>
      <c r="AE142" s="546"/>
      <c r="AF142" s="61" t="s">
        <v>88</v>
      </c>
      <c r="AG142" s="61"/>
      <c r="AH142" s="61"/>
      <c r="AI142" s="61"/>
      <c r="AJ142" s="62" t="s">
        <v>95</v>
      </c>
      <c r="AK142" s="63"/>
      <c r="AL142" s="64"/>
      <c r="AM142" s="503" t="s">
        <v>96</v>
      </c>
      <c r="AN142" s="503"/>
      <c r="AO142" s="503"/>
      <c r="AP142" s="503">
        <f t="shared" ref="AP142" si="295">ROUNDDOWN(IF(AND($H$13="有り",D139&gt;3.6),110000*D139,0),-3)</f>
        <v>0</v>
      </c>
      <c r="AQ142" s="504"/>
      <c r="AR142" s="605"/>
      <c r="AS142" s="138"/>
      <c r="AT142" s="507"/>
      <c r="AU142" s="535" t="s">
        <v>401</v>
      </c>
      <c r="AV142" s="535"/>
      <c r="AW142" s="535"/>
      <c r="AX142" s="535"/>
      <c r="AY142" s="535"/>
      <c r="AZ142" s="535"/>
      <c r="BA142" s="535"/>
      <c r="BB142" s="535"/>
      <c r="BC142" s="535"/>
      <c r="BD142" s="535"/>
      <c r="BE142" s="491" t="s">
        <v>101</v>
      </c>
      <c r="BF142" s="492"/>
      <c r="BG142" s="492"/>
      <c r="BH142" s="493"/>
      <c r="BI142" s="511">
        <f t="shared" ref="BI142" si="296">ROUND(Y139,2)*20000</f>
        <v>0</v>
      </c>
      <c r="BJ142" s="511"/>
      <c r="BK142" s="605"/>
      <c r="BL142" s="7" t="s">
        <v>406</v>
      </c>
      <c r="BM142" s="136"/>
    </row>
    <row r="143" spans="2:65" ht="3.9" customHeight="1" x14ac:dyDescent="0.45">
      <c r="B143" s="644"/>
      <c r="C143" s="645"/>
      <c r="D143" s="640"/>
      <c r="E143" s="614"/>
      <c r="F143" s="609"/>
      <c r="G143" s="614"/>
      <c r="H143" s="609"/>
      <c r="I143" s="614"/>
      <c r="J143" s="609"/>
      <c r="K143" s="614"/>
      <c r="L143" s="609"/>
      <c r="M143" s="614"/>
      <c r="N143" s="609"/>
      <c r="O143" s="614"/>
      <c r="P143" s="609"/>
      <c r="Q143" s="614"/>
      <c r="R143" s="609"/>
      <c r="S143" s="610"/>
      <c r="T143" s="3"/>
      <c r="W143" s="518"/>
      <c r="X143" s="515"/>
      <c r="Y143" s="580"/>
      <c r="AB143" s="547"/>
      <c r="AC143" s="548"/>
      <c r="AD143" s="548"/>
      <c r="AE143" s="549"/>
      <c r="AF143" s="61" t="s">
        <v>91</v>
      </c>
      <c r="AG143" s="61"/>
      <c r="AH143" s="61"/>
      <c r="AI143" s="61"/>
      <c r="AJ143" s="62" t="s">
        <v>98</v>
      </c>
      <c r="AK143" s="63"/>
      <c r="AL143" s="64"/>
      <c r="AM143" s="503" t="s">
        <v>99</v>
      </c>
      <c r="AN143" s="503"/>
      <c r="AO143" s="503"/>
      <c r="AP143" s="503">
        <f t="shared" ref="AP143" si="297">ROUNDDOWN(IF(AND(OR($H$13="無し",$H$13=""),D139&gt;3.6),100000*D139,0),-3)</f>
        <v>0</v>
      </c>
      <c r="AQ143" s="504"/>
      <c r="AR143" s="605"/>
      <c r="AS143" s="138"/>
      <c r="AT143" s="533" t="s">
        <v>317</v>
      </c>
      <c r="AU143" s="509" t="s">
        <v>245</v>
      </c>
      <c r="AV143" s="510"/>
      <c r="AW143" s="510"/>
      <c r="AX143" s="510"/>
      <c r="AY143" s="510"/>
      <c r="AZ143" s="510"/>
      <c r="BA143" s="510"/>
      <c r="BB143" s="510"/>
      <c r="BC143" s="510"/>
      <c r="BD143" s="510"/>
      <c r="BE143" s="491" t="s">
        <v>101</v>
      </c>
      <c r="BF143" s="492"/>
      <c r="BG143" s="492"/>
      <c r="BH143" s="493"/>
      <c r="BI143" s="511">
        <f t="shared" ref="BI143" si="298">P139*20000</f>
        <v>0</v>
      </c>
      <c r="BJ143" s="511"/>
      <c r="BK143" s="605"/>
      <c r="BL143" s="7" t="s">
        <v>406</v>
      </c>
    </row>
    <row r="144" spans="2:65" ht="3.9" customHeight="1" x14ac:dyDescent="0.45">
      <c r="B144" s="664"/>
      <c r="C144" s="665"/>
      <c r="D144" s="656"/>
      <c r="E144" s="657"/>
      <c r="F144" s="659"/>
      <c r="G144" s="657"/>
      <c r="H144" s="659"/>
      <c r="I144" s="657"/>
      <c r="J144" s="659"/>
      <c r="K144" s="657"/>
      <c r="L144" s="659"/>
      <c r="M144" s="657"/>
      <c r="N144" s="659"/>
      <c r="O144" s="657"/>
      <c r="P144" s="659"/>
      <c r="Q144" s="657"/>
      <c r="R144" s="659"/>
      <c r="S144" s="661"/>
      <c r="T144" s="3"/>
      <c r="W144" s="519"/>
      <c r="X144" s="516"/>
      <c r="Y144" s="581"/>
      <c r="AB144" s="532"/>
      <c r="AC144" s="532"/>
      <c r="AD144" s="532"/>
      <c r="AE144" s="532"/>
      <c r="AF144" s="532"/>
      <c r="AG144" s="532"/>
      <c r="AH144" s="532"/>
      <c r="AI144" s="532"/>
      <c r="AJ144" s="532"/>
      <c r="AK144" s="532"/>
      <c r="AL144" s="532"/>
      <c r="AM144" s="532"/>
      <c r="AN144" s="532"/>
      <c r="AO144" s="532"/>
      <c r="AP144" s="532"/>
      <c r="AQ144" s="532"/>
      <c r="AR144" s="606"/>
      <c r="AS144" s="138"/>
      <c r="AT144" s="534"/>
      <c r="AU144" s="509" t="s">
        <v>246</v>
      </c>
      <c r="AV144" s="510"/>
      <c r="AW144" s="510"/>
      <c r="AX144" s="510"/>
      <c r="AY144" s="510"/>
      <c r="AZ144" s="510"/>
      <c r="BA144" s="510"/>
      <c r="BB144" s="510"/>
      <c r="BC144" s="510"/>
      <c r="BD144" s="510"/>
      <c r="BE144" s="491" t="s">
        <v>238</v>
      </c>
      <c r="BF144" s="492"/>
      <c r="BG144" s="492"/>
      <c r="BH144" s="493"/>
      <c r="BI144" s="511">
        <f t="shared" ref="BI144" si="299">R139*10000</f>
        <v>0</v>
      </c>
      <c r="BJ144" s="511"/>
      <c r="BK144" s="606"/>
      <c r="BL144" s="7" t="s">
        <v>407</v>
      </c>
    </row>
    <row r="145" spans="2:65" ht="3.9" customHeight="1" x14ac:dyDescent="0.45">
      <c r="B145" s="662">
        <v>22</v>
      </c>
      <c r="C145" s="663"/>
      <c r="D145" s="654"/>
      <c r="E145" s="655"/>
      <c r="F145" s="658"/>
      <c r="G145" s="655"/>
      <c r="H145" s="658"/>
      <c r="I145" s="655"/>
      <c r="J145" s="658"/>
      <c r="K145" s="655"/>
      <c r="L145" s="658"/>
      <c r="M145" s="655"/>
      <c r="N145" s="658"/>
      <c r="O145" s="655"/>
      <c r="P145" s="658"/>
      <c r="Q145" s="655"/>
      <c r="R145" s="658"/>
      <c r="S145" s="660"/>
      <c r="T145" s="3"/>
      <c r="W145" s="517">
        <f t="shared" ref="W145" si="300">IFERROR(ROUND(D145*J145/F145,3),0)</f>
        <v>0</v>
      </c>
      <c r="X145" s="514">
        <f t="shared" ref="X145" si="301">IFERROR(ROUND(D145*L145/F145,3),0)</f>
        <v>0</v>
      </c>
      <c r="Y145" s="579">
        <f t="shared" ref="Y145" si="302">IFERROR(ROUND(D145*N145/F145,3),0)</f>
        <v>0</v>
      </c>
      <c r="AB145" s="550" t="s">
        <v>252</v>
      </c>
      <c r="AC145" s="551"/>
      <c r="AD145" s="551"/>
      <c r="AE145" s="552"/>
      <c r="AF145" s="59" t="s">
        <v>82</v>
      </c>
      <c r="AG145" s="59"/>
      <c r="AH145" s="59"/>
      <c r="AI145" s="59"/>
      <c r="AJ145" s="550" t="s">
        <v>253</v>
      </c>
      <c r="AK145" s="551"/>
      <c r="AL145" s="552"/>
      <c r="AM145" s="617" t="s">
        <v>84</v>
      </c>
      <c r="AN145" s="618"/>
      <c r="AO145" s="619"/>
      <c r="AP145" s="182" t="s">
        <v>323</v>
      </c>
      <c r="AQ145" s="181">
        <f t="shared" ref="AQ145" si="303">B145</f>
        <v>22</v>
      </c>
      <c r="AR145" s="604">
        <f t="shared" ref="AR145" si="304">MAX(AP146:AQ149)</f>
        <v>0</v>
      </c>
      <c r="AT145" s="139"/>
      <c r="AU145" s="649" t="s">
        <v>318</v>
      </c>
      <c r="AV145" s="649"/>
      <c r="AW145" s="649"/>
      <c r="AX145" s="649"/>
      <c r="AY145" s="649"/>
      <c r="AZ145" s="649"/>
      <c r="BA145" s="649"/>
      <c r="BB145" s="649"/>
      <c r="BC145" s="649"/>
      <c r="BD145" s="649"/>
      <c r="BE145" s="625" t="s">
        <v>83</v>
      </c>
      <c r="BF145" s="648"/>
      <c r="BG145" s="648"/>
      <c r="BH145" s="626"/>
      <c r="BI145" s="625" t="s">
        <v>85</v>
      </c>
      <c r="BJ145" s="626"/>
      <c r="BK145" s="604">
        <f t="shared" ref="BK145" si="305">IFERROR(ROUNDDOWN(SUM(BI146:BJ150),-3),0)</f>
        <v>0</v>
      </c>
    </row>
    <row r="146" spans="2:65" ht="3.9" customHeight="1" x14ac:dyDescent="0.45">
      <c r="B146" s="644"/>
      <c r="C146" s="645"/>
      <c r="D146" s="640"/>
      <c r="E146" s="614"/>
      <c r="F146" s="609"/>
      <c r="G146" s="614"/>
      <c r="H146" s="609"/>
      <c r="I146" s="614"/>
      <c r="J146" s="609"/>
      <c r="K146" s="614"/>
      <c r="L146" s="609"/>
      <c r="M146" s="614"/>
      <c r="N146" s="609"/>
      <c r="O146" s="614"/>
      <c r="P146" s="609"/>
      <c r="Q146" s="614"/>
      <c r="R146" s="609"/>
      <c r="S146" s="610"/>
      <c r="T146" s="3"/>
      <c r="W146" s="518"/>
      <c r="X146" s="515"/>
      <c r="Y146" s="580"/>
      <c r="AB146" s="544" t="s">
        <v>87</v>
      </c>
      <c r="AC146" s="545"/>
      <c r="AD146" s="545"/>
      <c r="AE146" s="546"/>
      <c r="AF146" s="61" t="s">
        <v>88</v>
      </c>
      <c r="AG146" s="61"/>
      <c r="AH146" s="61"/>
      <c r="AI146" s="61"/>
      <c r="AJ146" s="62" t="s">
        <v>89</v>
      </c>
      <c r="AK146" s="63"/>
      <c r="AL146" s="64"/>
      <c r="AM146" s="503" t="s">
        <v>90</v>
      </c>
      <c r="AN146" s="503"/>
      <c r="AO146" s="503"/>
      <c r="AP146" s="503">
        <f t="shared" ref="AP146" si="306">ROUNDDOWN(MIN(IF(AND($H$13="有り",D145&lt;=3.6),130000*D145,0),390000),-3)</f>
        <v>0</v>
      </c>
      <c r="AQ146" s="504"/>
      <c r="AR146" s="605"/>
      <c r="AS146" s="137"/>
      <c r="AT146" s="505" t="s">
        <v>316</v>
      </c>
      <c r="AU146" s="616" t="s">
        <v>399</v>
      </c>
      <c r="AV146" s="616"/>
      <c r="AW146" s="616"/>
      <c r="AX146" s="616"/>
      <c r="AY146" s="616"/>
      <c r="AZ146" s="616"/>
      <c r="BA146" s="616"/>
      <c r="BB146" s="616"/>
      <c r="BC146" s="616"/>
      <c r="BD146" s="616"/>
      <c r="BE146" s="491" t="s">
        <v>402</v>
      </c>
      <c r="BF146" s="492"/>
      <c r="BG146" s="492"/>
      <c r="BH146" s="493"/>
      <c r="BI146" s="511">
        <f t="shared" ref="BI146" si="307">ROUND(W145,2)*80000</f>
        <v>0</v>
      </c>
      <c r="BJ146" s="511"/>
      <c r="BK146" s="605"/>
      <c r="BL146" s="7" t="s">
        <v>404</v>
      </c>
    </row>
    <row r="147" spans="2:65" ht="3.9" customHeight="1" x14ac:dyDescent="0.45">
      <c r="B147" s="644"/>
      <c r="C147" s="645"/>
      <c r="D147" s="640"/>
      <c r="E147" s="614"/>
      <c r="F147" s="609"/>
      <c r="G147" s="614"/>
      <c r="H147" s="609"/>
      <c r="I147" s="614"/>
      <c r="J147" s="609"/>
      <c r="K147" s="614"/>
      <c r="L147" s="609"/>
      <c r="M147" s="614"/>
      <c r="N147" s="609"/>
      <c r="O147" s="614"/>
      <c r="P147" s="609"/>
      <c r="Q147" s="614"/>
      <c r="R147" s="609"/>
      <c r="S147" s="610"/>
      <c r="T147" s="3"/>
      <c r="W147" s="518"/>
      <c r="X147" s="515"/>
      <c r="Y147" s="580"/>
      <c r="AB147" s="547"/>
      <c r="AC147" s="548"/>
      <c r="AD147" s="548"/>
      <c r="AE147" s="549"/>
      <c r="AF147" s="61" t="s">
        <v>91</v>
      </c>
      <c r="AG147" s="61"/>
      <c r="AH147" s="61"/>
      <c r="AI147" s="61"/>
      <c r="AJ147" s="62" t="s">
        <v>92</v>
      </c>
      <c r="AK147" s="63"/>
      <c r="AL147" s="64"/>
      <c r="AM147" s="503" t="s">
        <v>93</v>
      </c>
      <c r="AN147" s="503"/>
      <c r="AO147" s="503"/>
      <c r="AP147" s="503">
        <f t="shared" ref="AP147" si="308">ROUNDDOWN(MIN(IF(AND(OR($H$13="無し",$H$13=""),D145&lt;=3.6),120000*D145,0),360000),-3)</f>
        <v>0</v>
      </c>
      <c r="AQ147" s="504"/>
      <c r="AR147" s="605"/>
      <c r="AS147" s="137"/>
      <c r="AT147" s="506"/>
      <c r="AU147" s="620" t="s">
        <v>400</v>
      </c>
      <c r="AV147" s="620"/>
      <c r="AW147" s="620"/>
      <c r="AX147" s="620"/>
      <c r="AY147" s="620"/>
      <c r="AZ147" s="620"/>
      <c r="BA147" s="620"/>
      <c r="BB147" s="620"/>
      <c r="BC147" s="620"/>
      <c r="BD147" s="620"/>
      <c r="BE147" s="491" t="s">
        <v>100</v>
      </c>
      <c r="BF147" s="492"/>
      <c r="BG147" s="492"/>
      <c r="BH147" s="493"/>
      <c r="BI147" s="511">
        <f t="shared" ref="BI147" si="309">ROUND(X145,2)*50000</f>
        <v>0</v>
      </c>
      <c r="BJ147" s="511"/>
      <c r="BK147" s="605"/>
      <c r="BL147" s="7" t="s">
        <v>405</v>
      </c>
    </row>
    <row r="148" spans="2:65" ht="3.9" customHeight="1" x14ac:dyDescent="0.45">
      <c r="B148" s="644"/>
      <c r="C148" s="645"/>
      <c r="D148" s="640"/>
      <c r="E148" s="614"/>
      <c r="F148" s="609"/>
      <c r="G148" s="614"/>
      <c r="H148" s="609"/>
      <c r="I148" s="614"/>
      <c r="J148" s="609"/>
      <c r="K148" s="614"/>
      <c r="L148" s="609"/>
      <c r="M148" s="614"/>
      <c r="N148" s="609"/>
      <c r="O148" s="614"/>
      <c r="P148" s="609"/>
      <c r="Q148" s="614"/>
      <c r="R148" s="609"/>
      <c r="S148" s="610"/>
      <c r="T148" s="3"/>
      <c r="W148" s="518"/>
      <c r="X148" s="515"/>
      <c r="Y148" s="580"/>
      <c r="AB148" s="544" t="s">
        <v>94</v>
      </c>
      <c r="AC148" s="545"/>
      <c r="AD148" s="545"/>
      <c r="AE148" s="546"/>
      <c r="AF148" s="61" t="s">
        <v>88</v>
      </c>
      <c r="AG148" s="61"/>
      <c r="AH148" s="61"/>
      <c r="AI148" s="61"/>
      <c r="AJ148" s="62" t="s">
        <v>95</v>
      </c>
      <c r="AK148" s="63"/>
      <c r="AL148" s="64"/>
      <c r="AM148" s="503" t="s">
        <v>96</v>
      </c>
      <c r="AN148" s="503"/>
      <c r="AO148" s="503"/>
      <c r="AP148" s="503">
        <f t="shared" ref="AP148" si="310">ROUNDDOWN(IF(AND($H$13="有り",D145&gt;3.6),110000*D145,0),-3)</f>
        <v>0</v>
      </c>
      <c r="AQ148" s="504"/>
      <c r="AR148" s="605"/>
      <c r="AS148" s="138"/>
      <c r="AT148" s="507"/>
      <c r="AU148" s="535" t="s">
        <v>401</v>
      </c>
      <c r="AV148" s="535"/>
      <c r="AW148" s="535"/>
      <c r="AX148" s="535"/>
      <c r="AY148" s="535"/>
      <c r="AZ148" s="535"/>
      <c r="BA148" s="535"/>
      <c r="BB148" s="535"/>
      <c r="BC148" s="535"/>
      <c r="BD148" s="535"/>
      <c r="BE148" s="491" t="s">
        <v>101</v>
      </c>
      <c r="BF148" s="492"/>
      <c r="BG148" s="492"/>
      <c r="BH148" s="493"/>
      <c r="BI148" s="511">
        <f t="shared" ref="BI148" si="311">ROUND(Y145,2)*20000</f>
        <v>0</v>
      </c>
      <c r="BJ148" s="511"/>
      <c r="BK148" s="605"/>
      <c r="BL148" s="7" t="s">
        <v>406</v>
      </c>
      <c r="BM148" s="136"/>
    </row>
    <row r="149" spans="2:65" ht="3.9" customHeight="1" x14ac:dyDescent="0.45">
      <c r="B149" s="644"/>
      <c r="C149" s="645"/>
      <c r="D149" s="640"/>
      <c r="E149" s="614"/>
      <c r="F149" s="609"/>
      <c r="G149" s="614"/>
      <c r="H149" s="609"/>
      <c r="I149" s="614"/>
      <c r="J149" s="609"/>
      <c r="K149" s="614"/>
      <c r="L149" s="609"/>
      <c r="M149" s="614"/>
      <c r="N149" s="609"/>
      <c r="O149" s="614"/>
      <c r="P149" s="609"/>
      <c r="Q149" s="614"/>
      <c r="R149" s="609"/>
      <c r="S149" s="610"/>
      <c r="T149" s="3"/>
      <c r="W149" s="518"/>
      <c r="X149" s="515"/>
      <c r="Y149" s="580"/>
      <c r="AB149" s="547"/>
      <c r="AC149" s="548"/>
      <c r="AD149" s="548"/>
      <c r="AE149" s="549"/>
      <c r="AF149" s="61" t="s">
        <v>91</v>
      </c>
      <c r="AG149" s="61"/>
      <c r="AH149" s="61"/>
      <c r="AI149" s="61"/>
      <c r="AJ149" s="62" t="s">
        <v>98</v>
      </c>
      <c r="AK149" s="63"/>
      <c r="AL149" s="64"/>
      <c r="AM149" s="503" t="s">
        <v>99</v>
      </c>
      <c r="AN149" s="503"/>
      <c r="AO149" s="503"/>
      <c r="AP149" s="503">
        <f t="shared" ref="AP149" si="312">ROUNDDOWN(IF(AND(OR($H$13="無し",$H$13=""),D145&gt;3.6),100000*D145,0),-3)</f>
        <v>0</v>
      </c>
      <c r="AQ149" s="504"/>
      <c r="AR149" s="605"/>
      <c r="AS149" s="138"/>
      <c r="AT149" s="533" t="s">
        <v>317</v>
      </c>
      <c r="AU149" s="509" t="s">
        <v>245</v>
      </c>
      <c r="AV149" s="510"/>
      <c r="AW149" s="510"/>
      <c r="AX149" s="510"/>
      <c r="AY149" s="510"/>
      <c r="AZ149" s="510"/>
      <c r="BA149" s="510"/>
      <c r="BB149" s="510"/>
      <c r="BC149" s="510"/>
      <c r="BD149" s="510"/>
      <c r="BE149" s="491" t="s">
        <v>101</v>
      </c>
      <c r="BF149" s="492"/>
      <c r="BG149" s="492"/>
      <c r="BH149" s="493"/>
      <c r="BI149" s="511">
        <f t="shared" ref="BI149" si="313">P145*20000</f>
        <v>0</v>
      </c>
      <c r="BJ149" s="511"/>
      <c r="BK149" s="605"/>
      <c r="BL149" s="7" t="s">
        <v>406</v>
      </c>
    </row>
    <row r="150" spans="2:65" ht="3.9" customHeight="1" x14ac:dyDescent="0.45">
      <c r="B150" s="664"/>
      <c r="C150" s="665"/>
      <c r="D150" s="656"/>
      <c r="E150" s="657"/>
      <c r="F150" s="659"/>
      <c r="G150" s="657"/>
      <c r="H150" s="659"/>
      <c r="I150" s="657"/>
      <c r="J150" s="659"/>
      <c r="K150" s="657"/>
      <c r="L150" s="659"/>
      <c r="M150" s="657"/>
      <c r="N150" s="659"/>
      <c r="O150" s="657"/>
      <c r="P150" s="659"/>
      <c r="Q150" s="657"/>
      <c r="R150" s="659"/>
      <c r="S150" s="661"/>
      <c r="T150" s="3"/>
      <c r="W150" s="519"/>
      <c r="X150" s="516"/>
      <c r="Y150" s="581"/>
      <c r="AB150" s="532"/>
      <c r="AC150" s="532"/>
      <c r="AD150" s="532"/>
      <c r="AE150" s="532"/>
      <c r="AF150" s="532"/>
      <c r="AG150" s="532"/>
      <c r="AH150" s="532"/>
      <c r="AI150" s="532"/>
      <c r="AJ150" s="532"/>
      <c r="AK150" s="532"/>
      <c r="AL150" s="532"/>
      <c r="AM150" s="532"/>
      <c r="AN150" s="532"/>
      <c r="AO150" s="532"/>
      <c r="AP150" s="532"/>
      <c r="AQ150" s="532"/>
      <c r="AR150" s="606"/>
      <c r="AS150" s="138"/>
      <c r="AT150" s="534"/>
      <c r="AU150" s="509" t="s">
        <v>246</v>
      </c>
      <c r="AV150" s="510"/>
      <c r="AW150" s="510"/>
      <c r="AX150" s="510"/>
      <c r="AY150" s="510"/>
      <c r="AZ150" s="510"/>
      <c r="BA150" s="510"/>
      <c r="BB150" s="510"/>
      <c r="BC150" s="510"/>
      <c r="BD150" s="510"/>
      <c r="BE150" s="491" t="s">
        <v>238</v>
      </c>
      <c r="BF150" s="492"/>
      <c r="BG150" s="492"/>
      <c r="BH150" s="493"/>
      <c r="BI150" s="511">
        <f t="shared" ref="BI150" si="314">R145*10000</f>
        <v>0</v>
      </c>
      <c r="BJ150" s="511"/>
      <c r="BK150" s="606"/>
      <c r="BL150" s="7" t="s">
        <v>407</v>
      </c>
    </row>
    <row r="151" spans="2:65" ht="3.9" customHeight="1" x14ac:dyDescent="0.45">
      <c r="B151" s="662">
        <v>23</v>
      </c>
      <c r="C151" s="663"/>
      <c r="D151" s="654"/>
      <c r="E151" s="655"/>
      <c r="F151" s="658"/>
      <c r="G151" s="655"/>
      <c r="H151" s="658"/>
      <c r="I151" s="655"/>
      <c r="J151" s="658"/>
      <c r="K151" s="655"/>
      <c r="L151" s="658"/>
      <c r="M151" s="655"/>
      <c r="N151" s="658"/>
      <c r="O151" s="655"/>
      <c r="P151" s="658"/>
      <c r="Q151" s="655"/>
      <c r="R151" s="658"/>
      <c r="S151" s="660"/>
      <c r="T151" s="3"/>
      <c r="W151" s="517">
        <f t="shared" ref="W151" si="315">IFERROR(ROUND(D151*J151/F151,3),0)</f>
        <v>0</v>
      </c>
      <c r="X151" s="514">
        <f t="shared" ref="X151" si="316">IFERROR(ROUND(D151*L151/F151,3),0)</f>
        <v>0</v>
      </c>
      <c r="Y151" s="579">
        <f t="shared" ref="Y151" si="317">IFERROR(ROUND(D151*N151/F151,3),0)</f>
        <v>0</v>
      </c>
      <c r="AB151" s="550" t="s">
        <v>252</v>
      </c>
      <c r="AC151" s="551"/>
      <c r="AD151" s="551"/>
      <c r="AE151" s="552"/>
      <c r="AF151" s="59" t="s">
        <v>82</v>
      </c>
      <c r="AG151" s="59"/>
      <c r="AH151" s="59"/>
      <c r="AI151" s="59"/>
      <c r="AJ151" s="550" t="s">
        <v>253</v>
      </c>
      <c r="AK151" s="551"/>
      <c r="AL151" s="552"/>
      <c r="AM151" s="617" t="s">
        <v>84</v>
      </c>
      <c r="AN151" s="618"/>
      <c r="AO151" s="619"/>
      <c r="AP151" s="182" t="s">
        <v>323</v>
      </c>
      <c r="AQ151" s="181">
        <f t="shared" ref="AQ151" si="318">B151</f>
        <v>23</v>
      </c>
      <c r="AR151" s="604">
        <f t="shared" ref="AR151" si="319">MAX(AP152:AQ155)</f>
        <v>0</v>
      </c>
      <c r="AT151" s="139"/>
      <c r="AU151" s="649" t="s">
        <v>318</v>
      </c>
      <c r="AV151" s="649"/>
      <c r="AW151" s="649"/>
      <c r="AX151" s="649"/>
      <c r="AY151" s="649"/>
      <c r="AZ151" s="649"/>
      <c r="BA151" s="649"/>
      <c r="BB151" s="649"/>
      <c r="BC151" s="649"/>
      <c r="BD151" s="649"/>
      <c r="BE151" s="625" t="s">
        <v>83</v>
      </c>
      <c r="BF151" s="648"/>
      <c r="BG151" s="648"/>
      <c r="BH151" s="626"/>
      <c r="BI151" s="625" t="s">
        <v>85</v>
      </c>
      <c r="BJ151" s="626"/>
      <c r="BK151" s="604">
        <f t="shared" ref="BK151" si="320">IFERROR(ROUNDDOWN(SUM(BI152:BJ156),-3),0)</f>
        <v>0</v>
      </c>
    </row>
    <row r="152" spans="2:65" ht="3.9" customHeight="1" x14ac:dyDescent="0.45">
      <c r="B152" s="644"/>
      <c r="C152" s="645"/>
      <c r="D152" s="640"/>
      <c r="E152" s="614"/>
      <c r="F152" s="609"/>
      <c r="G152" s="614"/>
      <c r="H152" s="609"/>
      <c r="I152" s="614"/>
      <c r="J152" s="609"/>
      <c r="K152" s="614"/>
      <c r="L152" s="609"/>
      <c r="M152" s="614"/>
      <c r="N152" s="609"/>
      <c r="O152" s="614"/>
      <c r="P152" s="609"/>
      <c r="Q152" s="614"/>
      <c r="R152" s="609"/>
      <c r="S152" s="610"/>
      <c r="T152" s="3"/>
      <c r="W152" s="518"/>
      <c r="X152" s="515"/>
      <c r="Y152" s="580"/>
      <c r="AB152" s="544" t="s">
        <v>87</v>
      </c>
      <c r="AC152" s="545"/>
      <c r="AD152" s="545"/>
      <c r="AE152" s="546"/>
      <c r="AF152" s="61" t="s">
        <v>88</v>
      </c>
      <c r="AG152" s="61"/>
      <c r="AH152" s="61"/>
      <c r="AI152" s="61"/>
      <c r="AJ152" s="62" t="s">
        <v>89</v>
      </c>
      <c r="AK152" s="63"/>
      <c r="AL152" s="64"/>
      <c r="AM152" s="503" t="s">
        <v>90</v>
      </c>
      <c r="AN152" s="503"/>
      <c r="AO152" s="503"/>
      <c r="AP152" s="503">
        <f t="shared" ref="AP152" si="321">ROUNDDOWN(MIN(IF(AND($H$13="有り",D151&lt;=3.6),130000*D151,0),390000),-3)</f>
        <v>0</v>
      </c>
      <c r="AQ152" s="504"/>
      <c r="AR152" s="605"/>
      <c r="AS152" s="137"/>
      <c r="AT152" s="505" t="s">
        <v>316</v>
      </c>
      <c r="AU152" s="616" t="s">
        <v>399</v>
      </c>
      <c r="AV152" s="616"/>
      <c r="AW152" s="616"/>
      <c r="AX152" s="616"/>
      <c r="AY152" s="616"/>
      <c r="AZ152" s="616"/>
      <c r="BA152" s="616"/>
      <c r="BB152" s="616"/>
      <c r="BC152" s="616"/>
      <c r="BD152" s="616"/>
      <c r="BE152" s="491" t="s">
        <v>402</v>
      </c>
      <c r="BF152" s="492"/>
      <c r="BG152" s="492"/>
      <c r="BH152" s="493"/>
      <c r="BI152" s="511">
        <f t="shared" ref="BI152" si="322">ROUND(W151,2)*80000</f>
        <v>0</v>
      </c>
      <c r="BJ152" s="511"/>
      <c r="BK152" s="605"/>
      <c r="BL152" s="7" t="s">
        <v>404</v>
      </c>
    </row>
    <row r="153" spans="2:65" ht="3.9" customHeight="1" x14ac:dyDescent="0.45">
      <c r="B153" s="644"/>
      <c r="C153" s="645"/>
      <c r="D153" s="640"/>
      <c r="E153" s="614"/>
      <c r="F153" s="609"/>
      <c r="G153" s="614"/>
      <c r="H153" s="609"/>
      <c r="I153" s="614"/>
      <c r="J153" s="609"/>
      <c r="K153" s="614"/>
      <c r="L153" s="609"/>
      <c r="M153" s="614"/>
      <c r="N153" s="609"/>
      <c r="O153" s="614"/>
      <c r="P153" s="609"/>
      <c r="Q153" s="614"/>
      <c r="R153" s="609"/>
      <c r="S153" s="610"/>
      <c r="T153" s="3"/>
      <c r="W153" s="518"/>
      <c r="X153" s="515"/>
      <c r="Y153" s="580"/>
      <c r="AB153" s="547"/>
      <c r="AC153" s="548"/>
      <c r="AD153" s="548"/>
      <c r="AE153" s="549"/>
      <c r="AF153" s="61" t="s">
        <v>91</v>
      </c>
      <c r="AG153" s="61"/>
      <c r="AH153" s="61"/>
      <c r="AI153" s="61"/>
      <c r="AJ153" s="62" t="s">
        <v>92</v>
      </c>
      <c r="AK153" s="63"/>
      <c r="AL153" s="64"/>
      <c r="AM153" s="503" t="s">
        <v>93</v>
      </c>
      <c r="AN153" s="503"/>
      <c r="AO153" s="503"/>
      <c r="AP153" s="503">
        <f t="shared" ref="AP153" si="323">ROUNDDOWN(MIN(IF(AND(OR($H$13="無し",$H$13=""),D151&lt;=3.6),120000*D151,0),360000),-3)</f>
        <v>0</v>
      </c>
      <c r="AQ153" s="504"/>
      <c r="AR153" s="605"/>
      <c r="AS153" s="137"/>
      <c r="AT153" s="506"/>
      <c r="AU153" s="620" t="s">
        <v>400</v>
      </c>
      <c r="AV153" s="620"/>
      <c r="AW153" s="620"/>
      <c r="AX153" s="620"/>
      <c r="AY153" s="620"/>
      <c r="AZ153" s="620"/>
      <c r="BA153" s="620"/>
      <c r="BB153" s="620"/>
      <c r="BC153" s="620"/>
      <c r="BD153" s="620"/>
      <c r="BE153" s="491" t="s">
        <v>100</v>
      </c>
      <c r="BF153" s="492"/>
      <c r="BG153" s="492"/>
      <c r="BH153" s="493"/>
      <c r="BI153" s="511">
        <f t="shared" ref="BI153" si="324">ROUND(X151,2)*50000</f>
        <v>0</v>
      </c>
      <c r="BJ153" s="511"/>
      <c r="BK153" s="605"/>
      <c r="BL153" s="7" t="s">
        <v>405</v>
      </c>
    </row>
    <row r="154" spans="2:65" ht="3.9" customHeight="1" x14ac:dyDescent="0.45">
      <c r="B154" s="644"/>
      <c r="C154" s="645"/>
      <c r="D154" s="640"/>
      <c r="E154" s="614"/>
      <c r="F154" s="609"/>
      <c r="G154" s="614"/>
      <c r="H154" s="609"/>
      <c r="I154" s="614"/>
      <c r="J154" s="609"/>
      <c r="K154" s="614"/>
      <c r="L154" s="609"/>
      <c r="M154" s="614"/>
      <c r="N154" s="609"/>
      <c r="O154" s="614"/>
      <c r="P154" s="609"/>
      <c r="Q154" s="614"/>
      <c r="R154" s="609"/>
      <c r="S154" s="610"/>
      <c r="T154" s="3"/>
      <c r="W154" s="518"/>
      <c r="X154" s="515"/>
      <c r="Y154" s="580"/>
      <c r="AB154" s="544" t="s">
        <v>94</v>
      </c>
      <c r="AC154" s="545"/>
      <c r="AD154" s="545"/>
      <c r="AE154" s="546"/>
      <c r="AF154" s="61" t="s">
        <v>88</v>
      </c>
      <c r="AG154" s="61"/>
      <c r="AH154" s="61"/>
      <c r="AI154" s="61"/>
      <c r="AJ154" s="62" t="s">
        <v>95</v>
      </c>
      <c r="AK154" s="63"/>
      <c r="AL154" s="64"/>
      <c r="AM154" s="503" t="s">
        <v>96</v>
      </c>
      <c r="AN154" s="503"/>
      <c r="AO154" s="503"/>
      <c r="AP154" s="503">
        <f t="shared" ref="AP154" si="325">ROUNDDOWN(IF(AND($H$13="有り",D151&gt;3.6),110000*D151,0),-3)</f>
        <v>0</v>
      </c>
      <c r="AQ154" s="504"/>
      <c r="AR154" s="605"/>
      <c r="AS154" s="138"/>
      <c r="AT154" s="507"/>
      <c r="AU154" s="535" t="s">
        <v>401</v>
      </c>
      <c r="AV154" s="535"/>
      <c r="AW154" s="535"/>
      <c r="AX154" s="535"/>
      <c r="AY154" s="535"/>
      <c r="AZ154" s="535"/>
      <c r="BA154" s="535"/>
      <c r="BB154" s="535"/>
      <c r="BC154" s="535"/>
      <c r="BD154" s="535"/>
      <c r="BE154" s="491" t="s">
        <v>101</v>
      </c>
      <c r="BF154" s="492"/>
      <c r="BG154" s="492"/>
      <c r="BH154" s="493"/>
      <c r="BI154" s="511">
        <f t="shared" ref="BI154" si="326">ROUND(Y151,2)*20000</f>
        <v>0</v>
      </c>
      <c r="BJ154" s="511"/>
      <c r="BK154" s="605"/>
      <c r="BL154" s="7" t="s">
        <v>406</v>
      </c>
      <c r="BM154" s="136"/>
    </row>
    <row r="155" spans="2:65" ht="3.9" customHeight="1" x14ac:dyDescent="0.45">
      <c r="B155" s="644"/>
      <c r="C155" s="645"/>
      <c r="D155" s="640"/>
      <c r="E155" s="614"/>
      <c r="F155" s="609"/>
      <c r="G155" s="614"/>
      <c r="H155" s="609"/>
      <c r="I155" s="614"/>
      <c r="J155" s="609"/>
      <c r="K155" s="614"/>
      <c r="L155" s="609"/>
      <c r="M155" s="614"/>
      <c r="N155" s="609"/>
      <c r="O155" s="614"/>
      <c r="P155" s="609"/>
      <c r="Q155" s="614"/>
      <c r="R155" s="609"/>
      <c r="S155" s="610"/>
      <c r="T155" s="3"/>
      <c r="W155" s="518"/>
      <c r="X155" s="515"/>
      <c r="Y155" s="580"/>
      <c r="AB155" s="547"/>
      <c r="AC155" s="548"/>
      <c r="AD155" s="548"/>
      <c r="AE155" s="549"/>
      <c r="AF155" s="61" t="s">
        <v>91</v>
      </c>
      <c r="AG155" s="61"/>
      <c r="AH155" s="61"/>
      <c r="AI155" s="61"/>
      <c r="AJ155" s="62" t="s">
        <v>98</v>
      </c>
      <c r="AK155" s="63"/>
      <c r="AL155" s="64"/>
      <c r="AM155" s="503" t="s">
        <v>99</v>
      </c>
      <c r="AN155" s="503"/>
      <c r="AO155" s="503"/>
      <c r="AP155" s="503">
        <f t="shared" ref="AP155" si="327">ROUNDDOWN(IF(AND(OR($H$13="無し",$H$13=""),D151&gt;3.6),100000*D151,0),-3)</f>
        <v>0</v>
      </c>
      <c r="AQ155" s="504"/>
      <c r="AR155" s="605"/>
      <c r="AS155" s="138"/>
      <c r="AT155" s="533" t="s">
        <v>317</v>
      </c>
      <c r="AU155" s="509" t="s">
        <v>245</v>
      </c>
      <c r="AV155" s="510"/>
      <c r="AW155" s="510"/>
      <c r="AX155" s="510"/>
      <c r="AY155" s="510"/>
      <c r="AZ155" s="510"/>
      <c r="BA155" s="510"/>
      <c r="BB155" s="510"/>
      <c r="BC155" s="510"/>
      <c r="BD155" s="510"/>
      <c r="BE155" s="491" t="s">
        <v>101</v>
      </c>
      <c r="BF155" s="492"/>
      <c r="BG155" s="492"/>
      <c r="BH155" s="493"/>
      <c r="BI155" s="511">
        <f t="shared" ref="BI155" si="328">P151*20000</f>
        <v>0</v>
      </c>
      <c r="BJ155" s="511"/>
      <c r="BK155" s="605"/>
      <c r="BL155" s="7" t="s">
        <v>406</v>
      </c>
    </row>
    <row r="156" spans="2:65" ht="3.9" customHeight="1" x14ac:dyDescent="0.45">
      <c r="B156" s="664"/>
      <c r="C156" s="665"/>
      <c r="D156" s="656"/>
      <c r="E156" s="657"/>
      <c r="F156" s="659"/>
      <c r="G156" s="657"/>
      <c r="H156" s="659"/>
      <c r="I156" s="657"/>
      <c r="J156" s="659"/>
      <c r="K156" s="657"/>
      <c r="L156" s="659"/>
      <c r="M156" s="657"/>
      <c r="N156" s="659"/>
      <c r="O156" s="657"/>
      <c r="P156" s="659"/>
      <c r="Q156" s="657"/>
      <c r="R156" s="659"/>
      <c r="S156" s="661"/>
      <c r="T156" s="3"/>
      <c r="W156" s="519"/>
      <c r="X156" s="516"/>
      <c r="Y156" s="581"/>
      <c r="AB156" s="532"/>
      <c r="AC156" s="532"/>
      <c r="AD156" s="532"/>
      <c r="AE156" s="532"/>
      <c r="AF156" s="532"/>
      <c r="AG156" s="532"/>
      <c r="AH156" s="532"/>
      <c r="AI156" s="532"/>
      <c r="AJ156" s="532"/>
      <c r="AK156" s="532"/>
      <c r="AL156" s="532"/>
      <c r="AM156" s="532"/>
      <c r="AN156" s="532"/>
      <c r="AO156" s="532"/>
      <c r="AP156" s="532"/>
      <c r="AQ156" s="532"/>
      <c r="AR156" s="606"/>
      <c r="AS156" s="138"/>
      <c r="AT156" s="534"/>
      <c r="AU156" s="509" t="s">
        <v>246</v>
      </c>
      <c r="AV156" s="510"/>
      <c r="AW156" s="510"/>
      <c r="AX156" s="510"/>
      <c r="AY156" s="510"/>
      <c r="AZ156" s="510"/>
      <c r="BA156" s="510"/>
      <c r="BB156" s="510"/>
      <c r="BC156" s="510"/>
      <c r="BD156" s="510"/>
      <c r="BE156" s="491" t="s">
        <v>238</v>
      </c>
      <c r="BF156" s="492"/>
      <c r="BG156" s="492"/>
      <c r="BH156" s="493"/>
      <c r="BI156" s="511">
        <f t="shared" ref="BI156" si="329">R151*10000</f>
        <v>0</v>
      </c>
      <c r="BJ156" s="511"/>
      <c r="BK156" s="606"/>
      <c r="BL156" s="7" t="s">
        <v>407</v>
      </c>
    </row>
    <row r="157" spans="2:65" ht="3.9" customHeight="1" x14ac:dyDescent="0.45">
      <c r="B157" s="662">
        <v>24</v>
      </c>
      <c r="C157" s="663"/>
      <c r="D157" s="654"/>
      <c r="E157" s="655"/>
      <c r="F157" s="658"/>
      <c r="G157" s="655"/>
      <c r="H157" s="658"/>
      <c r="I157" s="655"/>
      <c r="J157" s="658"/>
      <c r="K157" s="655"/>
      <c r="L157" s="658"/>
      <c r="M157" s="655"/>
      <c r="N157" s="658"/>
      <c r="O157" s="655"/>
      <c r="P157" s="658"/>
      <c r="Q157" s="655"/>
      <c r="R157" s="658"/>
      <c r="S157" s="660"/>
      <c r="T157" s="3"/>
      <c r="W157" s="517">
        <f t="shared" ref="W157" si="330">IFERROR(ROUND(D157*J157/F157,3),0)</f>
        <v>0</v>
      </c>
      <c r="X157" s="514">
        <f t="shared" ref="X157" si="331">IFERROR(ROUND(D157*L157/F157,3),0)</f>
        <v>0</v>
      </c>
      <c r="Y157" s="579">
        <f t="shared" ref="Y157" si="332">IFERROR(ROUND(D157*N157/F157,3),0)</f>
        <v>0</v>
      </c>
      <c r="AB157" s="550" t="s">
        <v>252</v>
      </c>
      <c r="AC157" s="551"/>
      <c r="AD157" s="551"/>
      <c r="AE157" s="552"/>
      <c r="AF157" s="59" t="s">
        <v>82</v>
      </c>
      <c r="AG157" s="59"/>
      <c r="AH157" s="59"/>
      <c r="AI157" s="59"/>
      <c r="AJ157" s="550" t="s">
        <v>253</v>
      </c>
      <c r="AK157" s="551"/>
      <c r="AL157" s="552"/>
      <c r="AM157" s="617" t="s">
        <v>84</v>
      </c>
      <c r="AN157" s="618"/>
      <c r="AO157" s="619"/>
      <c r="AP157" s="182" t="s">
        <v>323</v>
      </c>
      <c r="AQ157" s="181">
        <f t="shared" ref="AQ157" si="333">B157</f>
        <v>24</v>
      </c>
      <c r="AR157" s="604">
        <f t="shared" ref="AR157" si="334">MAX(AP158:AQ161)</f>
        <v>0</v>
      </c>
      <c r="AT157" s="139"/>
      <c r="AU157" s="649" t="s">
        <v>318</v>
      </c>
      <c r="AV157" s="649"/>
      <c r="AW157" s="649"/>
      <c r="AX157" s="649"/>
      <c r="AY157" s="649"/>
      <c r="AZ157" s="649"/>
      <c r="BA157" s="649"/>
      <c r="BB157" s="649"/>
      <c r="BC157" s="649"/>
      <c r="BD157" s="649"/>
      <c r="BE157" s="625" t="s">
        <v>83</v>
      </c>
      <c r="BF157" s="648"/>
      <c r="BG157" s="648"/>
      <c r="BH157" s="626"/>
      <c r="BI157" s="625" t="s">
        <v>85</v>
      </c>
      <c r="BJ157" s="626"/>
      <c r="BK157" s="604">
        <f t="shared" ref="BK157" si="335">IFERROR(ROUNDDOWN(SUM(BI158:BJ162),-3),0)</f>
        <v>0</v>
      </c>
    </row>
    <row r="158" spans="2:65" ht="3.9" customHeight="1" x14ac:dyDescent="0.45">
      <c r="B158" s="644"/>
      <c r="C158" s="645"/>
      <c r="D158" s="640"/>
      <c r="E158" s="614"/>
      <c r="F158" s="609"/>
      <c r="G158" s="614"/>
      <c r="H158" s="609"/>
      <c r="I158" s="614"/>
      <c r="J158" s="609"/>
      <c r="K158" s="614"/>
      <c r="L158" s="609"/>
      <c r="M158" s="614"/>
      <c r="N158" s="609"/>
      <c r="O158" s="614"/>
      <c r="P158" s="609"/>
      <c r="Q158" s="614"/>
      <c r="R158" s="609"/>
      <c r="S158" s="610"/>
      <c r="T158" s="3"/>
      <c r="W158" s="518"/>
      <c r="X158" s="515"/>
      <c r="Y158" s="580"/>
      <c r="AB158" s="544" t="s">
        <v>87</v>
      </c>
      <c r="AC158" s="545"/>
      <c r="AD158" s="545"/>
      <c r="AE158" s="546"/>
      <c r="AF158" s="61" t="s">
        <v>88</v>
      </c>
      <c r="AG158" s="61"/>
      <c r="AH158" s="61"/>
      <c r="AI158" s="61"/>
      <c r="AJ158" s="62" t="s">
        <v>89</v>
      </c>
      <c r="AK158" s="63"/>
      <c r="AL158" s="64"/>
      <c r="AM158" s="503" t="s">
        <v>90</v>
      </c>
      <c r="AN158" s="503"/>
      <c r="AO158" s="503"/>
      <c r="AP158" s="503">
        <f t="shared" ref="AP158" si="336">ROUNDDOWN(MIN(IF(AND($H$13="有り",D157&lt;=3.6),130000*D157,0),390000),-3)</f>
        <v>0</v>
      </c>
      <c r="AQ158" s="504"/>
      <c r="AR158" s="605"/>
      <c r="AS158" s="137"/>
      <c r="AT158" s="505" t="s">
        <v>316</v>
      </c>
      <c r="AU158" s="616" t="s">
        <v>399</v>
      </c>
      <c r="AV158" s="616"/>
      <c r="AW158" s="616"/>
      <c r="AX158" s="616"/>
      <c r="AY158" s="616"/>
      <c r="AZ158" s="616"/>
      <c r="BA158" s="616"/>
      <c r="BB158" s="616"/>
      <c r="BC158" s="616"/>
      <c r="BD158" s="616"/>
      <c r="BE158" s="491" t="s">
        <v>402</v>
      </c>
      <c r="BF158" s="492"/>
      <c r="BG158" s="492"/>
      <c r="BH158" s="493"/>
      <c r="BI158" s="511">
        <f t="shared" ref="BI158" si="337">ROUND(W157,2)*80000</f>
        <v>0</v>
      </c>
      <c r="BJ158" s="511"/>
      <c r="BK158" s="605"/>
      <c r="BL158" s="7" t="s">
        <v>404</v>
      </c>
    </row>
    <row r="159" spans="2:65" ht="3.9" customHeight="1" x14ac:dyDescent="0.45">
      <c r="B159" s="644"/>
      <c r="C159" s="645"/>
      <c r="D159" s="640"/>
      <c r="E159" s="614"/>
      <c r="F159" s="609"/>
      <c r="G159" s="614"/>
      <c r="H159" s="609"/>
      <c r="I159" s="614"/>
      <c r="J159" s="609"/>
      <c r="K159" s="614"/>
      <c r="L159" s="609"/>
      <c r="M159" s="614"/>
      <c r="N159" s="609"/>
      <c r="O159" s="614"/>
      <c r="P159" s="609"/>
      <c r="Q159" s="614"/>
      <c r="R159" s="609"/>
      <c r="S159" s="610"/>
      <c r="T159" s="3"/>
      <c r="W159" s="518"/>
      <c r="X159" s="515"/>
      <c r="Y159" s="580"/>
      <c r="AB159" s="547"/>
      <c r="AC159" s="548"/>
      <c r="AD159" s="548"/>
      <c r="AE159" s="549"/>
      <c r="AF159" s="61" t="s">
        <v>91</v>
      </c>
      <c r="AG159" s="61"/>
      <c r="AH159" s="61"/>
      <c r="AI159" s="61"/>
      <c r="AJ159" s="62" t="s">
        <v>92</v>
      </c>
      <c r="AK159" s="63"/>
      <c r="AL159" s="64"/>
      <c r="AM159" s="503" t="s">
        <v>93</v>
      </c>
      <c r="AN159" s="503"/>
      <c r="AO159" s="503"/>
      <c r="AP159" s="503">
        <f t="shared" ref="AP159" si="338">ROUNDDOWN(MIN(IF(AND(OR($H$13="無し",$H$13=""),D157&lt;=3.6),120000*D157,0),360000),-3)</f>
        <v>0</v>
      </c>
      <c r="AQ159" s="504"/>
      <c r="AR159" s="605"/>
      <c r="AS159" s="137"/>
      <c r="AT159" s="506"/>
      <c r="AU159" s="620" t="s">
        <v>400</v>
      </c>
      <c r="AV159" s="620"/>
      <c r="AW159" s="620"/>
      <c r="AX159" s="620"/>
      <c r="AY159" s="620"/>
      <c r="AZ159" s="620"/>
      <c r="BA159" s="620"/>
      <c r="BB159" s="620"/>
      <c r="BC159" s="620"/>
      <c r="BD159" s="620"/>
      <c r="BE159" s="491" t="s">
        <v>100</v>
      </c>
      <c r="BF159" s="492"/>
      <c r="BG159" s="492"/>
      <c r="BH159" s="493"/>
      <c r="BI159" s="511">
        <f t="shared" ref="BI159" si="339">ROUND(X157,2)*50000</f>
        <v>0</v>
      </c>
      <c r="BJ159" s="511"/>
      <c r="BK159" s="605"/>
      <c r="BL159" s="7" t="s">
        <v>405</v>
      </c>
    </row>
    <row r="160" spans="2:65" ht="3.9" customHeight="1" x14ac:dyDescent="0.45">
      <c r="B160" s="644"/>
      <c r="C160" s="645"/>
      <c r="D160" s="640"/>
      <c r="E160" s="614"/>
      <c r="F160" s="609"/>
      <c r="G160" s="614"/>
      <c r="H160" s="609"/>
      <c r="I160" s="614"/>
      <c r="J160" s="609"/>
      <c r="K160" s="614"/>
      <c r="L160" s="609"/>
      <c r="M160" s="614"/>
      <c r="N160" s="609"/>
      <c r="O160" s="614"/>
      <c r="P160" s="609"/>
      <c r="Q160" s="614"/>
      <c r="R160" s="609"/>
      <c r="S160" s="610"/>
      <c r="T160" s="3"/>
      <c r="W160" s="518"/>
      <c r="X160" s="515"/>
      <c r="Y160" s="580"/>
      <c r="AB160" s="544" t="s">
        <v>94</v>
      </c>
      <c r="AC160" s="545"/>
      <c r="AD160" s="545"/>
      <c r="AE160" s="546"/>
      <c r="AF160" s="61" t="s">
        <v>88</v>
      </c>
      <c r="AG160" s="61"/>
      <c r="AH160" s="61"/>
      <c r="AI160" s="61"/>
      <c r="AJ160" s="62" t="s">
        <v>95</v>
      </c>
      <c r="AK160" s="63"/>
      <c r="AL160" s="64"/>
      <c r="AM160" s="503" t="s">
        <v>96</v>
      </c>
      <c r="AN160" s="503"/>
      <c r="AO160" s="503"/>
      <c r="AP160" s="503">
        <f t="shared" ref="AP160" si="340">ROUNDDOWN(IF(AND($H$13="有り",D157&gt;3.6),110000*D157,0),-3)</f>
        <v>0</v>
      </c>
      <c r="AQ160" s="504"/>
      <c r="AR160" s="605"/>
      <c r="AS160" s="138"/>
      <c r="AT160" s="507"/>
      <c r="AU160" s="535" t="s">
        <v>401</v>
      </c>
      <c r="AV160" s="535"/>
      <c r="AW160" s="535"/>
      <c r="AX160" s="535"/>
      <c r="AY160" s="535"/>
      <c r="AZ160" s="535"/>
      <c r="BA160" s="535"/>
      <c r="BB160" s="535"/>
      <c r="BC160" s="535"/>
      <c r="BD160" s="535"/>
      <c r="BE160" s="491" t="s">
        <v>101</v>
      </c>
      <c r="BF160" s="492"/>
      <c r="BG160" s="492"/>
      <c r="BH160" s="493"/>
      <c r="BI160" s="511">
        <f t="shared" ref="BI160" si="341">ROUND(Y157,2)*20000</f>
        <v>0</v>
      </c>
      <c r="BJ160" s="511"/>
      <c r="BK160" s="605"/>
      <c r="BL160" s="7" t="s">
        <v>406</v>
      </c>
      <c r="BM160" s="136"/>
    </row>
    <row r="161" spans="2:65" ht="3.9" customHeight="1" x14ac:dyDescent="0.45">
      <c r="B161" s="644"/>
      <c r="C161" s="645"/>
      <c r="D161" s="640"/>
      <c r="E161" s="614"/>
      <c r="F161" s="609"/>
      <c r="G161" s="614"/>
      <c r="H161" s="609"/>
      <c r="I161" s="614"/>
      <c r="J161" s="609"/>
      <c r="K161" s="614"/>
      <c r="L161" s="609"/>
      <c r="M161" s="614"/>
      <c r="N161" s="609"/>
      <c r="O161" s="614"/>
      <c r="P161" s="609"/>
      <c r="Q161" s="614"/>
      <c r="R161" s="609"/>
      <c r="S161" s="610"/>
      <c r="T161" s="3"/>
      <c r="W161" s="518"/>
      <c r="X161" s="515"/>
      <c r="Y161" s="580"/>
      <c r="AB161" s="547"/>
      <c r="AC161" s="548"/>
      <c r="AD161" s="548"/>
      <c r="AE161" s="549"/>
      <c r="AF161" s="61" t="s">
        <v>91</v>
      </c>
      <c r="AG161" s="61"/>
      <c r="AH161" s="61"/>
      <c r="AI161" s="61"/>
      <c r="AJ161" s="62" t="s">
        <v>98</v>
      </c>
      <c r="AK161" s="63"/>
      <c r="AL161" s="64"/>
      <c r="AM161" s="503" t="s">
        <v>99</v>
      </c>
      <c r="AN161" s="503"/>
      <c r="AO161" s="503"/>
      <c r="AP161" s="503">
        <f t="shared" ref="AP161" si="342">ROUNDDOWN(IF(AND(OR($H$13="無し",$H$13=""),D157&gt;3.6),100000*D157,0),-3)</f>
        <v>0</v>
      </c>
      <c r="AQ161" s="504"/>
      <c r="AR161" s="605"/>
      <c r="AS161" s="138"/>
      <c r="AT161" s="533" t="s">
        <v>317</v>
      </c>
      <c r="AU161" s="509" t="s">
        <v>245</v>
      </c>
      <c r="AV161" s="510"/>
      <c r="AW161" s="510"/>
      <c r="AX161" s="510"/>
      <c r="AY161" s="510"/>
      <c r="AZ161" s="510"/>
      <c r="BA161" s="510"/>
      <c r="BB161" s="510"/>
      <c r="BC161" s="510"/>
      <c r="BD161" s="510"/>
      <c r="BE161" s="491" t="s">
        <v>101</v>
      </c>
      <c r="BF161" s="492"/>
      <c r="BG161" s="492"/>
      <c r="BH161" s="493"/>
      <c r="BI161" s="511">
        <f t="shared" ref="BI161" si="343">P157*20000</f>
        <v>0</v>
      </c>
      <c r="BJ161" s="511"/>
      <c r="BK161" s="605"/>
      <c r="BL161" s="7" t="s">
        <v>406</v>
      </c>
    </row>
    <row r="162" spans="2:65" ht="3.9" customHeight="1" x14ac:dyDescent="0.45">
      <c r="B162" s="664"/>
      <c r="C162" s="665"/>
      <c r="D162" s="656"/>
      <c r="E162" s="657"/>
      <c r="F162" s="659"/>
      <c r="G162" s="657"/>
      <c r="H162" s="659"/>
      <c r="I162" s="657"/>
      <c r="J162" s="659"/>
      <c r="K162" s="657"/>
      <c r="L162" s="659"/>
      <c r="M162" s="657"/>
      <c r="N162" s="659"/>
      <c r="O162" s="657"/>
      <c r="P162" s="659"/>
      <c r="Q162" s="657"/>
      <c r="R162" s="659"/>
      <c r="S162" s="661"/>
      <c r="T162" s="3"/>
      <c r="W162" s="519"/>
      <c r="X162" s="516"/>
      <c r="Y162" s="581"/>
      <c r="AB162" s="532"/>
      <c r="AC162" s="532"/>
      <c r="AD162" s="532"/>
      <c r="AE162" s="532"/>
      <c r="AF162" s="532"/>
      <c r="AG162" s="532"/>
      <c r="AH162" s="532"/>
      <c r="AI162" s="532"/>
      <c r="AJ162" s="532"/>
      <c r="AK162" s="532"/>
      <c r="AL162" s="532"/>
      <c r="AM162" s="532"/>
      <c r="AN162" s="532"/>
      <c r="AO162" s="532"/>
      <c r="AP162" s="532"/>
      <c r="AQ162" s="532"/>
      <c r="AR162" s="606"/>
      <c r="AS162" s="138"/>
      <c r="AT162" s="534"/>
      <c r="AU162" s="509" t="s">
        <v>246</v>
      </c>
      <c r="AV162" s="510"/>
      <c r="AW162" s="510"/>
      <c r="AX162" s="510"/>
      <c r="AY162" s="510"/>
      <c r="AZ162" s="510"/>
      <c r="BA162" s="510"/>
      <c r="BB162" s="510"/>
      <c r="BC162" s="510"/>
      <c r="BD162" s="510"/>
      <c r="BE162" s="491" t="s">
        <v>238</v>
      </c>
      <c r="BF162" s="492"/>
      <c r="BG162" s="492"/>
      <c r="BH162" s="493"/>
      <c r="BI162" s="511">
        <f t="shared" ref="BI162" si="344">R157*10000</f>
        <v>0</v>
      </c>
      <c r="BJ162" s="511"/>
      <c r="BK162" s="606"/>
      <c r="BL162" s="7" t="s">
        <v>407</v>
      </c>
    </row>
    <row r="163" spans="2:65" ht="3.9" customHeight="1" x14ac:dyDescent="0.45">
      <c r="B163" s="662">
        <v>25</v>
      </c>
      <c r="C163" s="663"/>
      <c r="D163" s="654"/>
      <c r="E163" s="655"/>
      <c r="F163" s="658"/>
      <c r="G163" s="655"/>
      <c r="H163" s="658"/>
      <c r="I163" s="655"/>
      <c r="J163" s="658"/>
      <c r="K163" s="655"/>
      <c r="L163" s="658"/>
      <c r="M163" s="655"/>
      <c r="N163" s="658"/>
      <c r="O163" s="655"/>
      <c r="P163" s="658"/>
      <c r="Q163" s="655"/>
      <c r="R163" s="658"/>
      <c r="S163" s="660"/>
      <c r="T163" s="3"/>
      <c r="W163" s="517">
        <f t="shared" ref="W163" si="345">IFERROR(ROUND(D163*J163/F163,3),0)</f>
        <v>0</v>
      </c>
      <c r="X163" s="514">
        <f t="shared" ref="X163" si="346">IFERROR(ROUND(D163*L163/F163,3),0)</f>
        <v>0</v>
      </c>
      <c r="Y163" s="579">
        <f t="shared" ref="Y163" si="347">IFERROR(ROUND(D163*N163/F163,3),0)</f>
        <v>0</v>
      </c>
      <c r="AB163" s="550" t="s">
        <v>252</v>
      </c>
      <c r="AC163" s="551"/>
      <c r="AD163" s="551"/>
      <c r="AE163" s="552"/>
      <c r="AF163" s="59" t="s">
        <v>82</v>
      </c>
      <c r="AG163" s="59"/>
      <c r="AH163" s="59"/>
      <c r="AI163" s="59"/>
      <c r="AJ163" s="550" t="s">
        <v>253</v>
      </c>
      <c r="AK163" s="551"/>
      <c r="AL163" s="552"/>
      <c r="AM163" s="617" t="s">
        <v>84</v>
      </c>
      <c r="AN163" s="618"/>
      <c r="AO163" s="619"/>
      <c r="AP163" s="182" t="s">
        <v>323</v>
      </c>
      <c r="AQ163" s="181">
        <f t="shared" ref="AQ163" si="348">B163</f>
        <v>25</v>
      </c>
      <c r="AR163" s="604">
        <f t="shared" ref="AR163" si="349">MAX(AP164:AQ167)</f>
        <v>0</v>
      </c>
      <c r="AT163" s="139"/>
      <c r="AU163" s="649" t="s">
        <v>318</v>
      </c>
      <c r="AV163" s="649"/>
      <c r="AW163" s="649"/>
      <c r="AX163" s="649"/>
      <c r="AY163" s="649"/>
      <c r="AZ163" s="649"/>
      <c r="BA163" s="649"/>
      <c r="BB163" s="649"/>
      <c r="BC163" s="649"/>
      <c r="BD163" s="649"/>
      <c r="BE163" s="625" t="s">
        <v>83</v>
      </c>
      <c r="BF163" s="648"/>
      <c r="BG163" s="648"/>
      <c r="BH163" s="626"/>
      <c r="BI163" s="625" t="s">
        <v>85</v>
      </c>
      <c r="BJ163" s="626"/>
      <c r="BK163" s="604">
        <f t="shared" ref="BK163" si="350">IFERROR(ROUNDDOWN(SUM(BI164:BJ168),-3),0)</f>
        <v>0</v>
      </c>
    </row>
    <row r="164" spans="2:65" ht="3.9" customHeight="1" x14ac:dyDescent="0.45">
      <c r="B164" s="644"/>
      <c r="C164" s="645"/>
      <c r="D164" s="640"/>
      <c r="E164" s="614"/>
      <c r="F164" s="609"/>
      <c r="G164" s="614"/>
      <c r="H164" s="609"/>
      <c r="I164" s="614"/>
      <c r="J164" s="609"/>
      <c r="K164" s="614"/>
      <c r="L164" s="609"/>
      <c r="M164" s="614"/>
      <c r="N164" s="609"/>
      <c r="O164" s="614"/>
      <c r="P164" s="609"/>
      <c r="Q164" s="614"/>
      <c r="R164" s="609"/>
      <c r="S164" s="610"/>
      <c r="T164" s="3"/>
      <c r="W164" s="518"/>
      <c r="X164" s="515"/>
      <c r="Y164" s="580"/>
      <c r="AB164" s="544" t="s">
        <v>87</v>
      </c>
      <c r="AC164" s="545"/>
      <c r="AD164" s="545"/>
      <c r="AE164" s="546"/>
      <c r="AF164" s="61" t="s">
        <v>88</v>
      </c>
      <c r="AG164" s="61"/>
      <c r="AH164" s="61"/>
      <c r="AI164" s="61"/>
      <c r="AJ164" s="62" t="s">
        <v>89</v>
      </c>
      <c r="AK164" s="63"/>
      <c r="AL164" s="64"/>
      <c r="AM164" s="503" t="s">
        <v>90</v>
      </c>
      <c r="AN164" s="503"/>
      <c r="AO164" s="503"/>
      <c r="AP164" s="503">
        <f t="shared" ref="AP164" si="351">ROUNDDOWN(MIN(IF(AND($H$13="有り",D163&lt;=3.6),130000*D163,0),390000),-3)</f>
        <v>0</v>
      </c>
      <c r="AQ164" s="504"/>
      <c r="AR164" s="605"/>
      <c r="AS164" s="137"/>
      <c r="AT164" s="505" t="s">
        <v>316</v>
      </c>
      <c r="AU164" s="616" t="s">
        <v>399</v>
      </c>
      <c r="AV164" s="616"/>
      <c r="AW164" s="616"/>
      <c r="AX164" s="616"/>
      <c r="AY164" s="616"/>
      <c r="AZ164" s="616"/>
      <c r="BA164" s="616"/>
      <c r="BB164" s="616"/>
      <c r="BC164" s="616"/>
      <c r="BD164" s="616"/>
      <c r="BE164" s="491" t="s">
        <v>402</v>
      </c>
      <c r="BF164" s="492"/>
      <c r="BG164" s="492"/>
      <c r="BH164" s="493"/>
      <c r="BI164" s="511">
        <f t="shared" ref="BI164" si="352">ROUND(W163,2)*80000</f>
        <v>0</v>
      </c>
      <c r="BJ164" s="511"/>
      <c r="BK164" s="605"/>
      <c r="BL164" s="7" t="s">
        <v>404</v>
      </c>
    </row>
    <row r="165" spans="2:65" ht="3.9" customHeight="1" x14ac:dyDescent="0.45">
      <c r="B165" s="644"/>
      <c r="C165" s="645"/>
      <c r="D165" s="640"/>
      <c r="E165" s="614"/>
      <c r="F165" s="609"/>
      <c r="G165" s="614"/>
      <c r="H165" s="609"/>
      <c r="I165" s="614"/>
      <c r="J165" s="609"/>
      <c r="K165" s="614"/>
      <c r="L165" s="609"/>
      <c r="M165" s="614"/>
      <c r="N165" s="609"/>
      <c r="O165" s="614"/>
      <c r="P165" s="609"/>
      <c r="Q165" s="614"/>
      <c r="R165" s="609"/>
      <c r="S165" s="610"/>
      <c r="T165" s="3"/>
      <c r="W165" s="518"/>
      <c r="X165" s="515"/>
      <c r="Y165" s="580"/>
      <c r="AB165" s="547"/>
      <c r="AC165" s="548"/>
      <c r="AD165" s="548"/>
      <c r="AE165" s="549"/>
      <c r="AF165" s="61" t="s">
        <v>91</v>
      </c>
      <c r="AG165" s="61"/>
      <c r="AH165" s="61"/>
      <c r="AI165" s="61"/>
      <c r="AJ165" s="62" t="s">
        <v>92</v>
      </c>
      <c r="AK165" s="63"/>
      <c r="AL165" s="64"/>
      <c r="AM165" s="503" t="s">
        <v>93</v>
      </c>
      <c r="AN165" s="503"/>
      <c r="AO165" s="503"/>
      <c r="AP165" s="503">
        <f t="shared" ref="AP165" si="353">ROUNDDOWN(MIN(IF(AND(OR($H$13="無し",$H$13=""),D163&lt;=3.6),120000*D163,0),360000),-3)</f>
        <v>0</v>
      </c>
      <c r="AQ165" s="504"/>
      <c r="AR165" s="605"/>
      <c r="AS165" s="137"/>
      <c r="AT165" s="506"/>
      <c r="AU165" s="620" t="s">
        <v>400</v>
      </c>
      <c r="AV165" s="620"/>
      <c r="AW165" s="620"/>
      <c r="AX165" s="620"/>
      <c r="AY165" s="620"/>
      <c r="AZ165" s="620"/>
      <c r="BA165" s="620"/>
      <c r="BB165" s="620"/>
      <c r="BC165" s="620"/>
      <c r="BD165" s="620"/>
      <c r="BE165" s="491" t="s">
        <v>100</v>
      </c>
      <c r="BF165" s="492"/>
      <c r="BG165" s="492"/>
      <c r="BH165" s="493"/>
      <c r="BI165" s="511">
        <f t="shared" ref="BI165" si="354">ROUND(X163,2)*50000</f>
        <v>0</v>
      </c>
      <c r="BJ165" s="511"/>
      <c r="BK165" s="605"/>
      <c r="BL165" s="7" t="s">
        <v>405</v>
      </c>
    </row>
    <row r="166" spans="2:65" ht="3.9" customHeight="1" x14ac:dyDescent="0.45">
      <c r="B166" s="644"/>
      <c r="C166" s="645"/>
      <c r="D166" s="640"/>
      <c r="E166" s="614"/>
      <c r="F166" s="609"/>
      <c r="G166" s="614"/>
      <c r="H166" s="609"/>
      <c r="I166" s="614"/>
      <c r="J166" s="609"/>
      <c r="K166" s="614"/>
      <c r="L166" s="609"/>
      <c r="M166" s="614"/>
      <c r="N166" s="609"/>
      <c r="O166" s="614"/>
      <c r="P166" s="609"/>
      <c r="Q166" s="614"/>
      <c r="R166" s="609"/>
      <c r="S166" s="610"/>
      <c r="T166" s="3"/>
      <c r="W166" s="518"/>
      <c r="X166" s="515"/>
      <c r="Y166" s="580"/>
      <c r="AB166" s="544" t="s">
        <v>94</v>
      </c>
      <c r="AC166" s="545"/>
      <c r="AD166" s="545"/>
      <c r="AE166" s="546"/>
      <c r="AF166" s="61" t="s">
        <v>88</v>
      </c>
      <c r="AG166" s="61"/>
      <c r="AH166" s="61"/>
      <c r="AI166" s="61"/>
      <c r="AJ166" s="62" t="s">
        <v>95</v>
      </c>
      <c r="AK166" s="63"/>
      <c r="AL166" s="64"/>
      <c r="AM166" s="503" t="s">
        <v>96</v>
      </c>
      <c r="AN166" s="503"/>
      <c r="AO166" s="503"/>
      <c r="AP166" s="503">
        <f t="shared" ref="AP166" si="355">ROUNDDOWN(IF(AND($H$13="有り",D163&gt;3.6),110000*D163,0),-3)</f>
        <v>0</v>
      </c>
      <c r="AQ166" s="504"/>
      <c r="AR166" s="605"/>
      <c r="AS166" s="138"/>
      <c r="AT166" s="507"/>
      <c r="AU166" s="535" t="s">
        <v>401</v>
      </c>
      <c r="AV166" s="535"/>
      <c r="AW166" s="535"/>
      <c r="AX166" s="535"/>
      <c r="AY166" s="535"/>
      <c r="AZ166" s="535"/>
      <c r="BA166" s="535"/>
      <c r="BB166" s="535"/>
      <c r="BC166" s="535"/>
      <c r="BD166" s="535"/>
      <c r="BE166" s="491" t="s">
        <v>101</v>
      </c>
      <c r="BF166" s="492"/>
      <c r="BG166" s="492"/>
      <c r="BH166" s="493"/>
      <c r="BI166" s="511">
        <f t="shared" ref="BI166" si="356">ROUND(Y163,2)*20000</f>
        <v>0</v>
      </c>
      <c r="BJ166" s="511"/>
      <c r="BK166" s="605"/>
      <c r="BL166" s="7" t="s">
        <v>406</v>
      </c>
      <c r="BM166" s="136"/>
    </row>
    <row r="167" spans="2:65" ht="3.9" customHeight="1" x14ac:dyDescent="0.45">
      <c r="B167" s="644"/>
      <c r="C167" s="645"/>
      <c r="D167" s="640"/>
      <c r="E167" s="614"/>
      <c r="F167" s="609"/>
      <c r="G167" s="614"/>
      <c r="H167" s="609"/>
      <c r="I167" s="614"/>
      <c r="J167" s="609"/>
      <c r="K167" s="614"/>
      <c r="L167" s="609"/>
      <c r="M167" s="614"/>
      <c r="N167" s="609"/>
      <c r="O167" s="614"/>
      <c r="P167" s="609"/>
      <c r="Q167" s="614"/>
      <c r="R167" s="609"/>
      <c r="S167" s="610"/>
      <c r="T167" s="3"/>
      <c r="W167" s="518"/>
      <c r="X167" s="515"/>
      <c r="Y167" s="580"/>
      <c r="AB167" s="547"/>
      <c r="AC167" s="548"/>
      <c r="AD167" s="548"/>
      <c r="AE167" s="549"/>
      <c r="AF167" s="61" t="s">
        <v>91</v>
      </c>
      <c r="AG167" s="61"/>
      <c r="AH167" s="61"/>
      <c r="AI167" s="61"/>
      <c r="AJ167" s="62" t="s">
        <v>98</v>
      </c>
      <c r="AK167" s="63"/>
      <c r="AL167" s="64"/>
      <c r="AM167" s="503" t="s">
        <v>99</v>
      </c>
      <c r="AN167" s="503"/>
      <c r="AO167" s="503"/>
      <c r="AP167" s="503">
        <f t="shared" ref="AP167" si="357">ROUNDDOWN(IF(AND(OR($H$13="無し",$H$13=""),D163&gt;3.6),100000*D163,0),-3)</f>
        <v>0</v>
      </c>
      <c r="AQ167" s="504"/>
      <c r="AR167" s="605"/>
      <c r="AS167" s="138"/>
      <c r="AT167" s="533" t="s">
        <v>317</v>
      </c>
      <c r="AU167" s="509" t="s">
        <v>245</v>
      </c>
      <c r="AV167" s="510"/>
      <c r="AW167" s="510"/>
      <c r="AX167" s="510"/>
      <c r="AY167" s="510"/>
      <c r="AZ167" s="510"/>
      <c r="BA167" s="510"/>
      <c r="BB167" s="510"/>
      <c r="BC167" s="510"/>
      <c r="BD167" s="510"/>
      <c r="BE167" s="491" t="s">
        <v>101</v>
      </c>
      <c r="BF167" s="492"/>
      <c r="BG167" s="492"/>
      <c r="BH167" s="493"/>
      <c r="BI167" s="511">
        <f t="shared" ref="BI167" si="358">P163*20000</f>
        <v>0</v>
      </c>
      <c r="BJ167" s="511"/>
      <c r="BK167" s="605"/>
      <c r="BL167" s="7" t="s">
        <v>406</v>
      </c>
    </row>
    <row r="168" spans="2:65" ht="3.9" customHeight="1" x14ac:dyDescent="0.45">
      <c r="B168" s="664"/>
      <c r="C168" s="665"/>
      <c r="D168" s="656"/>
      <c r="E168" s="657"/>
      <c r="F168" s="659"/>
      <c r="G168" s="657"/>
      <c r="H168" s="659"/>
      <c r="I168" s="657"/>
      <c r="J168" s="659"/>
      <c r="K168" s="657"/>
      <c r="L168" s="659"/>
      <c r="M168" s="657"/>
      <c r="N168" s="659"/>
      <c r="O168" s="657"/>
      <c r="P168" s="659"/>
      <c r="Q168" s="657"/>
      <c r="R168" s="659"/>
      <c r="S168" s="661"/>
      <c r="T168" s="3"/>
      <c r="W168" s="519"/>
      <c r="X168" s="516"/>
      <c r="Y168" s="581"/>
      <c r="AB168" s="532"/>
      <c r="AC168" s="532"/>
      <c r="AD168" s="532"/>
      <c r="AE168" s="532"/>
      <c r="AF168" s="532"/>
      <c r="AG168" s="532"/>
      <c r="AH168" s="532"/>
      <c r="AI168" s="532"/>
      <c r="AJ168" s="532"/>
      <c r="AK168" s="532"/>
      <c r="AL168" s="532"/>
      <c r="AM168" s="532"/>
      <c r="AN168" s="532"/>
      <c r="AO168" s="532"/>
      <c r="AP168" s="532"/>
      <c r="AQ168" s="532"/>
      <c r="AR168" s="606"/>
      <c r="AS168" s="138"/>
      <c r="AT168" s="534"/>
      <c r="AU168" s="509" t="s">
        <v>246</v>
      </c>
      <c r="AV168" s="510"/>
      <c r="AW168" s="510"/>
      <c r="AX168" s="510"/>
      <c r="AY168" s="510"/>
      <c r="AZ168" s="510"/>
      <c r="BA168" s="510"/>
      <c r="BB168" s="510"/>
      <c r="BC168" s="510"/>
      <c r="BD168" s="510"/>
      <c r="BE168" s="491" t="s">
        <v>238</v>
      </c>
      <c r="BF168" s="492"/>
      <c r="BG168" s="492"/>
      <c r="BH168" s="493"/>
      <c r="BI168" s="511">
        <f t="shared" ref="BI168" si="359">R163*10000</f>
        <v>0</v>
      </c>
      <c r="BJ168" s="511"/>
      <c r="BK168" s="606"/>
      <c r="BL168" s="7" t="s">
        <v>407</v>
      </c>
    </row>
    <row r="169" spans="2:65" ht="3.9" customHeight="1" x14ac:dyDescent="0.45">
      <c r="B169" s="662">
        <v>26</v>
      </c>
      <c r="C169" s="663"/>
      <c r="D169" s="654"/>
      <c r="E169" s="655"/>
      <c r="F169" s="658"/>
      <c r="G169" s="655"/>
      <c r="H169" s="658"/>
      <c r="I169" s="655"/>
      <c r="J169" s="658"/>
      <c r="K169" s="655"/>
      <c r="L169" s="658"/>
      <c r="M169" s="655"/>
      <c r="N169" s="658"/>
      <c r="O169" s="655"/>
      <c r="P169" s="658"/>
      <c r="Q169" s="655"/>
      <c r="R169" s="658"/>
      <c r="S169" s="660"/>
      <c r="T169" s="3"/>
      <c r="W169" s="517">
        <f t="shared" ref="W169" si="360">IFERROR(ROUND(D169*J169/F169,3),0)</f>
        <v>0</v>
      </c>
      <c r="X169" s="514">
        <f t="shared" ref="X169" si="361">IFERROR(ROUND(D169*L169/F169,3),0)</f>
        <v>0</v>
      </c>
      <c r="Y169" s="579">
        <f t="shared" ref="Y169" si="362">IFERROR(ROUND(D169*N169/F169,3),0)</f>
        <v>0</v>
      </c>
      <c r="AB169" s="550" t="s">
        <v>252</v>
      </c>
      <c r="AC169" s="551"/>
      <c r="AD169" s="551"/>
      <c r="AE169" s="552"/>
      <c r="AF169" s="59" t="s">
        <v>82</v>
      </c>
      <c r="AG169" s="59"/>
      <c r="AH169" s="59"/>
      <c r="AI169" s="59"/>
      <c r="AJ169" s="550" t="s">
        <v>253</v>
      </c>
      <c r="AK169" s="551"/>
      <c r="AL169" s="552"/>
      <c r="AM169" s="617" t="s">
        <v>84</v>
      </c>
      <c r="AN169" s="618"/>
      <c r="AO169" s="619"/>
      <c r="AP169" s="182" t="s">
        <v>323</v>
      </c>
      <c r="AQ169" s="181">
        <f t="shared" ref="AQ169" si="363">B169</f>
        <v>26</v>
      </c>
      <c r="AR169" s="604">
        <f t="shared" ref="AR169" si="364">MAX(AP170:AQ173)</f>
        <v>0</v>
      </c>
      <c r="AT169" s="139"/>
      <c r="AU169" s="649" t="s">
        <v>318</v>
      </c>
      <c r="AV169" s="649"/>
      <c r="AW169" s="649"/>
      <c r="AX169" s="649"/>
      <c r="AY169" s="649"/>
      <c r="AZ169" s="649"/>
      <c r="BA169" s="649"/>
      <c r="BB169" s="649"/>
      <c r="BC169" s="649"/>
      <c r="BD169" s="649"/>
      <c r="BE169" s="625" t="s">
        <v>83</v>
      </c>
      <c r="BF169" s="648"/>
      <c r="BG169" s="648"/>
      <c r="BH169" s="626"/>
      <c r="BI169" s="625" t="s">
        <v>85</v>
      </c>
      <c r="BJ169" s="626"/>
      <c r="BK169" s="604">
        <f t="shared" ref="BK169" si="365">IFERROR(ROUNDDOWN(SUM(BI170:BJ174),-3),0)</f>
        <v>0</v>
      </c>
    </row>
    <row r="170" spans="2:65" ht="3.9" customHeight="1" x14ac:dyDescent="0.45">
      <c r="B170" s="644"/>
      <c r="C170" s="645"/>
      <c r="D170" s="640"/>
      <c r="E170" s="614"/>
      <c r="F170" s="609"/>
      <c r="G170" s="614"/>
      <c r="H170" s="609"/>
      <c r="I170" s="614"/>
      <c r="J170" s="609"/>
      <c r="K170" s="614"/>
      <c r="L170" s="609"/>
      <c r="M170" s="614"/>
      <c r="N170" s="609"/>
      <c r="O170" s="614"/>
      <c r="P170" s="609"/>
      <c r="Q170" s="614"/>
      <c r="R170" s="609"/>
      <c r="S170" s="610"/>
      <c r="T170" s="3"/>
      <c r="W170" s="518"/>
      <c r="X170" s="515"/>
      <c r="Y170" s="580"/>
      <c r="AB170" s="544" t="s">
        <v>87</v>
      </c>
      <c r="AC170" s="545"/>
      <c r="AD170" s="545"/>
      <c r="AE170" s="546"/>
      <c r="AF170" s="61" t="s">
        <v>88</v>
      </c>
      <c r="AG170" s="61"/>
      <c r="AH170" s="61"/>
      <c r="AI170" s="61"/>
      <c r="AJ170" s="62" t="s">
        <v>89</v>
      </c>
      <c r="AK170" s="63"/>
      <c r="AL170" s="64"/>
      <c r="AM170" s="503" t="s">
        <v>90</v>
      </c>
      <c r="AN170" s="503"/>
      <c r="AO170" s="503"/>
      <c r="AP170" s="503">
        <f t="shared" ref="AP170" si="366">ROUNDDOWN(MIN(IF(AND($H$13="有り",D169&lt;=3.6),130000*D169,0),390000),-3)</f>
        <v>0</v>
      </c>
      <c r="AQ170" s="504"/>
      <c r="AR170" s="605"/>
      <c r="AS170" s="137"/>
      <c r="AT170" s="505" t="s">
        <v>316</v>
      </c>
      <c r="AU170" s="616" t="s">
        <v>399</v>
      </c>
      <c r="AV170" s="616"/>
      <c r="AW170" s="616"/>
      <c r="AX170" s="616"/>
      <c r="AY170" s="616"/>
      <c r="AZ170" s="616"/>
      <c r="BA170" s="616"/>
      <c r="BB170" s="616"/>
      <c r="BC170" s="616"/>
      <c r="BD170" s="616"/>
      <c r="BE170" s="491" t="s">
        <v>402</v>
      </c>
      <c r="BF170" s="492"/>
      <c r="BG170" s="492"/>
      <c r="BH170" s="493"/>
      <c r="BI170" s="511">
        <f t="shared" ref="BI170" si="367">ROUND(W169,2)*80000</f>
        <v>0</v>
      </c>
      <c r="BJ170" s="511"/>
      <c r="BK170" s="605"/>
      <c r="BL170" s="7" t="s">
        <v>404</v>
      </c>
    </row>
    <row r="171" spans="2:65" ht="3.9" customHeight="1" x14ac:dyDescent="0.45">
      <c r="B171" s="644"/>
      <c r="C171" s="645"/>
      <c r="D171" s="640"/>
      <c r="E171" s="614"/>
      <c r="F171" s="609"/>
      <c r="G171" s="614"/>
      <c r="H171" s="609"/>
      <c r="I171" s="614"/>
      <c r="J171" s="609"/>
      <c r="K171" s="614"/>
      <c r="L171" s="609"/>
      <c r="M171" s="614"/>
      <c r="N171" s="609"/>
      <c r="O171" s="614"/>
      <c r="P171" s="609"/>
      <c r="Q171" s="614"/>
      <c r="R171" s="609"/>
      <c r="S171" s="610"/>
      <c r="T171" s="3"/>
      <c r="W171" s="518"/>
      <c r="X171" s="515"/>
      <c r="Y171" s="580"/>
      <c r="AB171" s="547"/>
      <c r="AC171" s="548"/>
      <c r="AD171" s="548"/>
      <c r="AE171" s="549"/>
      <c r="AF171" s="61" t="s">
        <v>91</v>
      </c>
      <c r="AG171" s="61"/>
      <c r="AH171" s="61"/>
      <c r="AI171" s="61"/>
      <c r="AJ171" s="62" t="s">
        <v>92</v>
      </c>
      <c r="AK171" s="63"/>
      <c r="AL171" s="64"/>
      <c r="AM171" s="503" t="s">
        <v>93</v>
      </c>
      <c r="AN171" s="503"/>
      <c r="AO171" s="503"/>
      <c r="AP171" s="503">
        <f t="shared" ref="AP171" si="368">ROUNDDOWN(MIN(IF(AND(OR($H$13="無し",$H$13=""),D169&lt;=3.6),120000*D169,0),360000),-3)</f>
        <v>0</v>
      </c>
      <c r="AQ171" s="504"/>
      <c r="AR171" s="605"/>
      <c r="AS171" s="137"/>
      <c r="AT171" s="506"/>
      <c r="AU171" s="620" t="s">
        <v>400</v>
      </c>
      <c r="AV171" s="620"/>
      <c r="AW171" s="620"/>
      <c r="AX171" s="620"/>
      <c r="AY171" s="620"/>
      <c r="AZ171" s="620"/>
      <c r="BA171" s="620"/>
      <c r="BB171" s="620"/>
      <c r="BC171" s="620"/>
      <c r="BD171" s="620"/>
      <c r="BE171" s="491" t="s">
        <v>100</v>
      </c>
      <c r="BF171" s="492"/>
      <c r="BG171" s="492"/>
      <c r="BH171" s="493"/>
      <c r="BI171" s="511">
        <f t="shared" ref="BI171" si="369">ROUND(X169,2)*50000</f>
        <v>0</v>
      </c>
      <c r="BJ171" s="511"/>
      <c r="BK171" s="605"/>
      <c r="BL171" s="7" t="s">
        <v>405</v>
      </c>
    </row>
    <row r="172" spans="2:65" ht="3.9" customHeight="1" x14ac:dyDescent="0.45">
      <c r="B172" s="644"/>
      <c r="C172" s="645"/>
      <c r="D172" s="640"/>
      <c r="E172" s="614"/>
      <c r="F172" s="609"/>
      <c r="G172" s="614"/>
      <c r="H172" s="609"/>
      <c r="I172" s="614"/>
      <c r="J172" s="609"/>
      <c r="K172" s="614"/>
      <c r="L172" s="609"/>
      <c r="M172" s="614"/>
      <c r="N172" s="609"/>
      <c r="O172" s="614"/>
      <c r="P172" s="609"/>
      <c r="Q172" s="614"/>
      <c r="R172" s="609"/>
      <c r="S172" s="610"/>
      <c r="T172" s="3"/>
      <c r="W172" s="518"/>
      <c r="X172" s="515"/>
      <c r="Y172" s="580"/>
      <c r="AB172" s="544" t="s">
        <v>94</v>
      </c>
      <c r="AC172" s="545"/>
      <c r="AD172" s="545"/>
      <c r="AE172" s="546"/>
      <c r="AF172" s="61" t="s">
        <v>88</v>
      </c>
      <c r="AG172" s="61"/>
      <c r="AH172" s="61"/>
      <c r="AI172" s="61"/>
      <c r="AJ172" s="62" t="s">
        <v>95</v>
      </c>
      <c r="AK172" s="63"/>
      <c r="AL172" s="64"/>
      <c r="AM172" s="503" t="s">
        <v>96</v>
      </c>
      <c r="AN172" s="503"/>
      <c r="AO172" s="503"/>
      <c r="AP172" s="503">
        <f t="shared" ref="AP172" si="370">ROUNDDOWN(IF(AND($H$13="有り",D169&gt;3.6),110000*D169,0),-3)</f>
        <v>0</v>
      </c>
      <c r="AQ172" s="504"/>
      <c r="AR172" s="605"/>
      <c r="AS172" s="138"/>
      <c r="AT172" s="507"/>
      <c r="AU172" s="535" t="s">
        <v>401</v>
      </c>
      <c r="AV172" s="535"/>
      <c r="AW172" s="535"/>
      <c r="AX172" s="535"/>
      <c r="AY172" s="535"/>
      <c r="AZ172" s="535"/>
      <c r="BA172" s="535"/>
      <c r="BB172" s="535"/>
      <c r="BC172" s="535"/>
      <c r="BD172" s="535"/>
      <c r="BE172" s="491" t="s">
        <v>101</v>
      </c>
      <c r="BF172" s="492"/>
      <c r="BG172" s="492"/>
      <c r="BH172" s="493"/>
      <c r="BI172" s="511">
        <f t="shared" ref="BI172" si="371">ROUND(Y169,2)*20000</f>
        <v>0</v>
      </c>
      <c r="BJ172" s="511"/>
      <c r="BK172" s="605"/>
      <c r="BL172" s="7" t="s">
        <v>406</v>
      </c>
      <c r="BM172" s="136"/>
    </row>
    <row r="173" spans="2:65" ht="3.9" customHeight="1" x14ac:dyDescent="0.45">
      <c r="B173" s="644"/>
      <c r="C173" s="645"/>
      <c r="D173" s="640"/>
      <c r="E173" s="614"/>
      <c r="F173" s="609"/>
      <c r="G173" s="614"/>
      <c r="H173" s="609"/>
      <c r="I173" s="614"/>
      <c r="J173" s="609"/>
      <c r="K173" s="614"/>
      <c r="L173" s="609"/>
      <c r="M173" s="614"/>
      <c r="N173" s="609"/>
      <c r="O173" s="614"/>
      <c r="P173" s="609"/>
      <c r="Q173" s="614"/>
      <c r="R173" s="609"/>
      <c r="S173" s="610"/>
      <c r="T173" s="3"/>
      <c r="W173" s="518"/>
      <c r="X173" s="515"/>
      <c r="Y173" s="580"/>
      <c r="AB173" s="547"/>
      <c r="AC173" s="548"/>
      <c r="AD173" s="548"/>
      <c r="AE173" s="549"/>
      <c r="AF173" s="61" t="s">
        <v>91</v>
      </c>
      <c r="AG173" s="61"/>
      <c r="AH173" s="61"/>
      <c r="AI173" s="61"/>
      <c r="AJ173" s="62" t="s">
        <v>98</v>
      </c>
      <c r="AK173" s="63"/>
      <c r="AL173" s="64"/>
      <c r="AM173" s="503" t="s">
        <v>99</v>
      </c>
      <c r="AN173" s="503"/>
      <c r="AO173" s="503"/>
      <c r="AP173" s="503">
        <f t="shared" ref="AP173" si="372">ROUNDDOWN(IF(AND(OR($H$13="無し",$H$13=""),D169&gt;3.6),100000*D169,0),-3)</f>
        <v>0</v>
      </c>
      <c r="AQ173" s="504"/>
      <c r="AR173" s="605"/>
      <c r="AS173" s="138"/>
      <c r="AT173" s="533" t="s">
        <v>317</v>
      </c>
      <c r="AU173" s="509" t="s">
        <v>245</v>
      </c>
      <c r="AV173" s="510"/>
      <c r="AW173" s="510"/>
      <c r="AX173" s="510"/>
      <c r="AY173" s="510"/>
      <c r="AZ173" s="510"/>
      <c r="BA173" s="510"/>
      <c r="BB173" s="510"/>
      <c r="BC173" s="510"/>
      <c r="BD173" s="510"/>
      <c r="BE173" s="491" t="s">
        <v>101</v>
      </c>
      <c r="BF173" s="492"/>
      <c r="BG173" s="492"/>
      <c r="BH173" s="493"/>
      <c r="BI173" s="511">
        <f t="shared" ref="BI173" si="373">P169*20000</f>
        <v>0</v>
      </c>
      <c r="BJ173" s="511"/>
      <c r="BK173" s="605"/>
      <c r="BL173" s="7" t="s">
        <v>406</v>
      </c>
    </row>
    <row r="174" spans="2:65" ht="3.9" customHeight="1" x14ac:dyDescent="0.45">
      <c r="B174" s="664"/>
      <c r="C174" s="665"/>
      <c r="D174" s="656"/>
      <c r="E174" s="657"/>
      <c r="F174" s="659"/>
      <c r="G174" s="657"/>
      <c r="H174" s="659"/>
      <c r="I174" s="657"/>
      <c r="J174" s="659"/>
      <c r="K174" s="657"/>
      <c r="L174" s="659"/>
      <c r="M174" s="657"/>
      <c r="N174" s="659"/>
      <c r="O174" s="657"/>
      <c r="P174" s="659"/>
      <c r="Q174" s="657"/>
      <c r="R174" s="659"/>
      <c r="S174" s="661"/>
      <c r="T174" s="3"/>
      <c r="W174" s="519"/>
      <c r="X174" s="516"/>
      <c r="Y174" s="581"/>
      <c r="AB174" s="532"/>
      <c r="AC174" s="532"/>
      <c r="AD174" s="532"/>
      <c r="AE174" s="532"/>
      <c r="AF174" s="532"/>
      <c r="AG174" s="532"/>
      <c r="AH174" s="532"/>
      <c r="AI174" s="532"/>
      <c r="AJ174" s="532"/>
      <c r="AK174" s="532"/>
      <c r="AL174" s="532"/>
      <c r="AM174" s="532"/>
      <c r="AN174" s="532"/>
      <c r="AO174" s="532"/>
      <c r="AP174" s="532"/>
      <c r="AQ174" s="532"/>
      <c r="AR174" s="606"/>
      <c r="AS174" s="138"/>
      <c r="AT174" s="534"/>
      <c r="AU174" s="509" t="s">
        <v>246</v>
      </c>
      <c r="AV174" s="510"/>
      <c r="AW174" s="510"/>
      <c r="AX174" s="510"/>
      <c r="AY174" s="510"/>
      <c r="AZ174" s="510"/>
      <c r="BA174" s="510"/>
      <c r="BB174" s="510"/>
      <c r="BC174" s="510"/>
      <c r="BD174" s="510"/>
      <c r="BE174" s="491" t="s">
        <v>238</v>
      </c>
      <c r="BF174" s="492"/>
      <c r="BG174" s="492"/>
      <c r="BH174" s="493"/>
      <c r="BI174" s="511">
        <f t="shared" ref="BI174" si="374">R169*10000</f>
        <v>0</v>
      </c>
      <c r="BJ174" s="511"/>
      <c r="BK174" s="606"/>
      <c r="BL174" s="7" t="s">
        <v>407</v>
      </c>
    </row>
    <row r="175" spans="2:65" ht="3.9" customHeight="1" x14ac:dyDescent="0.45">
      <c r="B175" s="662">
        <v>27</v>
      </c>
      <c r="C175" s="663"/>
      <c r="D175" s="654"/>
      <c r="E175" s="655"/>
      <c r="F175" s="658"/>
      <c r="G175" s="655"/>
      <c r="H175" s="658"/>
      <c r="I175" s="655"/>
      <c r="J175" s="658"/>
      <c r="K175" s="655"/>
      <c r="L175" s="658"/>
      <c r="M175" s="655"/>
      <c r="N175" s="658"/>
      <c r="O175" s="655"/>
      <c r="P175" s="658"/>
      <c r="Q175" s="655"/>
      <c r="R175" s="658"/>
      <c r="S175" s="660"/>
      <c r="T175" s="3"/>
      <c r="W175" s="517">
        <f t="shared" ref="W175" si="375">IFERROR(ROUND(D175*J175/F175,3),0)</f>
        <v>0</v>
      </c>
      <c r="X175" s="514">
        <f t="shared" ref="X175" si="376">IFERROR(ROUND(D175*L175/F175,3),0)</f>
        <v>0</v>
      </c>
      <c r="Y175" s="579">
        <f t="shared" ref="Y175" si="377">IFERROR(ROUND(D175*N175/F175,3),0)</f>
        <v>0</v>
      </c>
      <c r="AB175" s="550" t="s">
        <v>252</v>
      </c>
      <c r="AC175" s="551"/>
      <c r="AD175" s="551"/>
      <c r="AE175" s="552"/>
      <c r="AF175" s="59" t="s">
        <v>82</v>
      </c>
      <c r="AG175" s="59"/>
      <c r="AH175" s="59"/>
      <c r="AI175" s="59"/>
      <c r="AJ175" s="550" t="s">
        <v>253</v>
      </c>
      <c r="AK175" s="551"/>
      <c r="AL175" s="552"/>
      <c r="AM175" s="617" t="s">
        <v>84</v>
      </c>
      <c r="AN175" s="618"/>
      <c r="AO175" s="619"/>
      <c r="AP175" s="182" t="s">
        <v>323</v>
      </c>
      <c r="AQ175" s="181">
        <f t="shared" ref="AQ175" si="378">B175</f>
        <v>27</v>
      </c>
      <c r="AR175" s="604">
        <f t="shared" ref="AR175" si="379">MAX(AP176:AQ179)</f>
        <v>0</v>
      </c>
      <c r="AT175" s="139"/>
      <c r="AU175" s="649" t="s">
        <v>318</v>
      </c>
      <c r="AV175" s="649"/>
      <c r="AW175" s="649"/>
      <c r="AX175" s="649"/>
      <c r="AY175" s="649"/>
      <c r="AZ175" s="649"/>
      <c r="BA175" s="649"/>
      <c r="BB175" s="649"/>
      <c r="BC175" s="649"/>
      <c r="BD175" s="649"/>
      <c r="BE175" s="625" t="s">
        <v>83</v>
      </c>
      <c r="BF175" s="648"/>
      <c r="BG175" s="648"/>
      <c r="BH175" s="626"/>
      <c r="BI175" s="625" t="s">
        <v>85</v>
      </c>
      <c r="BJ175" s="626"/>
      <c r="BK175" s="604">
        <f t="shared" ref="BK175" si="380">IFERROR(ROUNDDOWN(SUM(BI176:BJ180),-3),0)</f>
        <v>0</v>
      </c>
    </row>
    <row r="176" spans="2:65" ht="3.9" customHeight="1" x14ac:dyDescent="0.45">
      <c r="B176" s="644"/>
      <c r="C176" s="645"/>
      <c r="D176" s="640"/>
      <c r="E176" s="614"/>
      <c r="F176" s="609"/>
      <c r="G176" s="614"/>
      <c r="H176" s="609"/>
      <c r="I176" s="614"/>
      <c r="J176" s="609"/>
      <c r="K176" s="614"/>
      <c r="L176" s="609"/>
      <c r="M176" s="614"/>
      <c r="N176" s="609"/>
      <c r="O176" s="614"/>
      <c r="P176" s="609"/>
      <c r="Q176" s="614"/>
      <c r="R176" s="609"/>
      <c r="S176" s="610"/>
      <c r="T176" s="3"/>
      <c r="W176" s="518"/>
      <c r="X176" s="515"/>
      <c r="Y176" s="580"/>
      <c r="AB176" s="544" t="s">
        <v>87</v>
      </c>
      <c r="AC176" s="545"/>
      <c r="AD176" s="545"/>
      <c r="AE176" s="546"/>
      <c r="AF176" s="61" t="s">
        <v>88</v>
      </c>
      <c r="AG176" s="61"/>
      <c r="AH176" s="61"/>
      <c r="AI176" s="61"/>
      <c r="AJ176" s="62" t="s">
        <v>89</v>
      </c>
      <c r="AK176" s="63"/>
      <c r="AL176" s="64"/>
      <c r="AM176" s="503" t="s">
        <v>90</v>
      </c>
      <c r="AN176" s="503"/>
      <c r="AO176" s="503"/>
      <c r="AP176" s="503">
        <f t="shared" ref="AP176" si="381">ROUNDDOWN(MIN(IF(AND($H$13="有り",D175&lt;=3.6),130000*D175,0),390000),-3)</f>
        <v>0</v>
      </c>
      <c r="AQ176" s="504"/>
      <c r="AR176" s="605"/>
      <c r="AS176" s="137"/>
      <c r="AT176" s="505" t="s">
        <v>316</v>
      </c>
      <c r="AU176" s="616" t="s">
        <v>399</v>
      </c>
      <c r="AV176" s="616"/>
      <c r="AW176" s="616"/>
      <c r="AX176" s="616"/>
      <c r="AY176" s="616"/>
      <c r="AZ176" s="616"/>
      <c r="BA176" s="616"/>
      <c r="BB176" s="616"/>
      <c r="BC176" s="616"/>
      <c r="BD176" s="616"/>
      <c r="BE176" s="491" t="s">
        <v>402</v>
      </c>
      <c r="BF176" s="492"/>
      <c r="BG176" s="492"/>
      <c r="BH176" s="493"/>
      <c r="BI176" s="511">
        <f t="shared" ref="BI176" si="382">ROUND(W175,2)*80000</f>
        <v>0</v>
      </c>
      <c r="BJ176" s="511"/>
      <c r="BK176" s="605"/>
      <c r="BL176" s="7" t="s">
        <v>404</v>
      </c>
    </row>
    <row r="177" spans="2:65" ht="3.9" customHeight="1" x14ac:dyDescent="0.45">
      <c r="B177" s="644"/>
      <c r="C177" s="645"/>
      <c r="D177" s="640"/>
      <c r="E177" s="614"/>
      <c r="F177" s="609"/>
      <c r="G177" s="614"/>
      <c r="H177" s="609"/>
      <c r="I177" s="614"/>
      <c r="J177" s="609"/>
      <c r="K177" s="614"/>
      <c r="L177" s="609"/>
      <c r="M177" s="614"/>
      <c r="N177" s="609"/>
      <c r="O177" s="614"/>
      <c r="P177" s="609"/>
      <c r="Q177" s="614"/>
      <c r="R177" s="609"/>
      <c r="S177" s="610"/>
      <c r="T177" s="3"/>
      <c r="W177" s="518"/>
      <c r="X177" s="515"/>
      <c r="Y177" s="580"/>
      <c r="AB177" s="547"/>
      <c r="AC177" s="548"/>
      <c r="AD177" s="548"/>
      <c r="AE177" s="549"/>
      <c r="AF177" s="61" t="s">
        <v>91</v>
      </c>
      <c r="AG177" s="61"/>
      <c r="AH177" s="61"/>
      <c r="AI177" s="61"/>
      <c r="AJ177" s="62" t="s">
        <v>92</v>
      </c>
      <c r="AK177" s="63"/>
      <c r="AL177" s="64"/>
      <c r="AM177" s="503" t="s">
        <v>93</v>
      </c>
      <c r="AN177" s="503"/>
      <c r="AO177" s="503"/>
      <c r="AP177" s="503">
        <f t="shared" ref="AP177" si="383">ROUNDDOWN(MIN(IF(AND(OR($H$13="無し",$H$13=""),D175&lt;=3.6),120000*D175,0),360000),-3)</f>
        <v>0</v>
      </c>
      <c r="AQ177" s="504"/>
      <c r="AR177" s="605"/>
      <c r="AS177" s="137"/>
      <c r="AT177" s="506"/>
      <c r="AU177" s="620" t="s">
        <v>400</v>
      </c>
      <c r="AV177" s="620"/>
      <c r="AW177" s="620"/>
      <c r="AX177" s="620"/>
      <c r="AY177" s="620"/>
      <c r="AZ177" s="620"/>
      <c r="BA177" s="620"/>
      <c r="BB177" s="620"/>
      <c r="BC177" s="620"/>
      <c r="BD177" s="620"/>
      <c r="BE177" s="491" t="s">
        <v>100</v>
      </c>
      <c r="BF177" s="492"/>
      <c r="BG177" s="492"/>
      <c r="BH177" s="493"/>
      <c r="BI177" s="511">
        <f t="shared" ref="BI177" si="384">ROUND(X175,2)*50000</f>
        <v>0</v>
      </c>
      <c r="BJ177" s="511"/>
      <c r="BK177" s="605"/>
      <c r="BL177" s="7" t="s">
        <v>405</v>
      </c>
    </row>
    <row r="178" spans="2:65" ht="3.9" customHeight="1" x14ac:dyDescent="0.45">
      <c r="B178" s="644"/>
      <c r="C178" s="645"/>
      <c r="D178" s="640"/>
      <c r="E178" s="614"/>
      <c r="F178" s="609"/>
      <c r="G178" s="614"/>
      <c r="H178" s="609"/>
      <c r="I178" s="614"/>
      <c r="J178" s="609"/>
      <c r="K178" s="614"/>
      <c r="L178" s="609"/>
      <c r="M178" s="614"/>
      <c r="N178" s="609"/>
      <c r="O178" s="614"/>
      <c r="P178" s="609"/>
      <c r="Q178" s="614"/>
      <c r="R178" s="609"/>
      <c r="S178" s="610"/>
      <c r="T178" s="3"/>
      <c r="W178" s="518"/>
      <c r="X178" s="515"/>
      <c r="Y178" s="580"/>
      <c r="AB178" s="544" t="s">
        <v>94</v>
      </c>
      <c r="AC178" s="545"/>
      <c r="AD178" s="545"/>
      <c r="AE178" s="546"/>
      <c r="AF178" s="61" t="s">
        <v>88</v>
      </c>
      <c r="AG178" s="61"/>
      <c r="AH178" s="61"/>
      <c r="AI178" s="61"/>
      <c r="AJ178" s="62" t="s">
        <v>95</v>
      </c>
      <c r="AK178" s="63"/>
      <c r="AL178" s="64"/>
      <c r="AM178" s="503" t="s">
        <v>96</v>
      </c>
      <c r="AN178" s="503"/>
      <c r="AO178" s="503"/>
      <c r="AP178" s="503">
        <f t="shared" ref="AP178" si="385">ROUNDDOWN(IF(AND($H$13="有り",D175&gt;3.6),110000*D175,0),-3)</f>
        <v>0</v>
      </c>
      <c r="AQ178" s="504"/>
      <c r="AR178" s="605"/>
      <c r="AS178" s="138"/>
      <c r="AT178" s="507"/>
      <c r="AU178" s="535" t="s">
        <v>401</v>
      </c>
      <c r="AV178" s="535"/>
      <c r="AW178" s="535"/>
      <c r="AX178" s="535"/>
      <c r="AY178" s="535"/>
      <c r="AZ178" s="535"/>
      <c r="BA178" s="535"/>
      <c r="BB178" s="535"/>
      <c r="BC178" s="535"/>
      <c r="BD178" s="535"/>
      <c r="BE178" s="491" t="s">
        <v>101</v>
      </c>
      <c r="BF178" s="492"/>
      <c r="BG178" s="492"/>
      <c r="BH178" s="493"/>
      <c r="BI178" s="511">
        <f t="shared" ref="BI178" si="386">ROUND(Y175,2)*20000</f>
        <v>0</v>
      </c>
      <c r="BJ178" s="511"/>
      <c r="BK178" s="605"/>
      <c r="BL178" s="7" t="s">
        <v>406</v>
      </c>
      <c r="BM178" s="136"/>
    </row>
    <row r="179" spans="2:65" ht="3.9" customHeight="1" x14ac:dyDescent="0.45">
      <c r="B179" s="644"/>
      <c r="C179" s="645"/>
      <c r="D179" s="640"/>
      <c r="E179" s="614"/>
      <c r="F179" s="609"/>
      <c r="G179" s="614"/>
      <c r="H179" s="609"/>
      <c r="I179" s="614"/>
      <c r="J179" s="609"/>
      <c r="K179" s="614"/>
      <c r="L179" s="609"/>
      <c r="M179" s="614"/>
      <c r="N179" s="609"/>
      <c r="O179" s="614"/>
      <c r="P179" s="609"/>
      <c r="Q179" s="614"/>
      <c r="R179" s="609"/>
      <c r="S179" s="610"/>
      <c r="T179" s="3"/>
      <c r="W179" s="518"/>
      <c r="X179" s="515"/>
      <c r="Y179" s="580"/>
      <c r="AB179" s="547"/>
      <c r="AC179" s="548"/>
      <c r="AD179" s="548"/>
      <c r="AE179" s="549"/>
      <c r="AF179" s="61" t="s">
        <v>91</v>
      </c>
      <c r="AG179" s="61"/>
      <c r="AH179" s="61"/>
      <c r="AI179" s="61"/>
      <c r="AJ179" s="62" t="s">
        <v>98</v>
      </c>
      <c r="AK179" s="63"/>
      <c r="AL179" s="64"/>
      <c r="AM179" s="503" t="s">
        <v>99</v>
      </c>
      <c r="AN179" s="503"/>
      <c r="AO179" s="503"/>
      <c r="AP179" s="503">
        <f t="shared" ref="AP179" si="387">ROUNDDOWN(IF(AND(OR($H$13="無し",$H$13=""),D175&gt;3.6),100000*D175,0),-3)</f>
        <v>0</v>
      </c>
      <c r="AQ179" s="504"/>
      <c r="AR179" s="605"/>
      <c r="AS179" s="138"/>
      <c r="AT179" s="533" t="s">
        <v>317</v>
      </c>
      <c r="AU179" s="509" t="s">
        <v>245</v>
      </c>
      <c r="AV179" s="510"/>
      <c r="AW179" s="510"/>
      <c r="AX179" s="510"/>
      <c r="AY179" s="510"/>
      <c r="AZ179" s="510"/>
      <c r="BA179" s="510"/>
      <c r="BB179" s="510"/>
      <c r="BC179" s="510"/>
      <c r="BD179" s="510"/>
      <c r="BE179" s="491" t="s">
        <v>101</v>
      </c>
      <c r="BF179" s="492"/>
      <c r="BG179" s="492"/>
      <c r="BH179" s="493"/>
      <c r="BI179" s="511">
        <f t="shared" ref="BI179" si="388">P175*20000</f>
        <v>0</v>
      </c>
      <c r="BJ179" s="511"/>
      <c r="BK179" s="605"/>
      <c r="BL179" s="7" t="s">
        <v>406</v>
      </c>
    </row>
    <row r="180" spans="2:65" ht="3.9" customHeight="1" x14ac:dyDescent="0.45">
      <c r="B180" s="664"/>
      <c r="C180" s="665"/>
      <c r="D180" s="656"/>
      <c r="E180" s="657"/>
      <c r="F180" s="659"/>
      <c r="G180" s="657"/>
      <c r="H180" s="659"/>
      <c r="I180" s="657"/>
      <c r="J180" s="659"/>
      <c r="K180" s="657"/>
      <c r="L180" s="659"/>
      <c r="M180" s="657"/>
      <c r="N180" s="659"/>
      <c r="O180" s="657"/>
      <c r="P180" s="659"/>
      <c r="Q180" s="657"/>
      <c r="R180" s="659"/>
      <c r="S180" s="661"/>
      <c r="T180" s="3"/>
      <c r="W180" s="519"/>
      <c r="X180" s="516"/>
      <c r="Y180" s="581"/>
      <c r="AB180" s="532"/>
      <c r="AC180" s="532"/>
      <c r="AD180" s="532"/>
      <c r="AE180" s="532"/>
      <c r="AF180" s="532"/>
      <c r="AG180" s="532"/>
      <c r="AH180" s="532"/>
      <c r="AI180" s="532"/>
      <c r="AJ180" s="532"/>
      <c r="AK180" s="532"/>
      <c r="AL180" s="532"/>
      <c r="AM180" s="532"/>
      <c r="AN180" s="532"/>
      <c r="AO180" s="532"/>
      <c r="AP180" s="532"/>
      <c r="AQ180" s="532"/>
      <c r="AR180" s="606"/>
      <c r="AS180" s="138"/>
      <c r="AT180" s="534"/>
      <c r="AU180" s="509" t="s">
        <v>246</v>
      </c>
      <c r="AV180" s="510"/>
      <c r="AW180" s="510"/>
      <c r="AX180" s="510"/>
      <c r="AY180" s="510"/>
      <c r="AZ180" s="510"/>
      <c r="BA180" s="510"/>
      <c r="BB180" s="510"/>
      <c r="BC180" s="510"/>
      <c r="BD180" s="510"/>
      <c r="BE180" s="491" t="s">
        <v>238</v>
      </c>
      <c r="BF180" s="492"/>
      <c r="BG180" s="492"/>
      <c r="BH180" s="493"/>
      <c r="BI180" s="511">
        <f t="shared" ref="BI180" si="389">R175*10000</f>
        <v>0</v>
      </c>
      <c r="BJ180" s="511"/>
      <c r="BK180" s="606"/>
      <c r="BL180" s="7" t="s">
        <v>407</v>
      </c>
    </row>
    <row r="181" spans="2:65" ht="3.9" customHeight="1" x14ac:dyDescent="0.45">
      <c r="B181" s="662">
        <v>28</v>
      </c>
      <c r="C181" s="663"/>
      <c r="D181" s="654"/>
      <c r="E181" s="655"/>
      <c r="F181" s="658"/>
      <c r="G181" s="655"/>
      <c r="H181" s="658"/>
      <c r="I181" s="655"/>
      <c r="J181" s="658"/>
      <c r="K181" s="655"/>
      <c r="L181" s="658"/>
      <c r="M181" s="655"/>
      <c r="N181" s="658"/>
      <c r="O181" s="655"/>
      <c r="P181" s="658"/>
      <c r="Q181" s="655"/>
      <c r="R181" s="658"/>
      <c r="S181" s="660"/>
      <c r="T181" s="3"/>
      <c r="W181" s="517">
        <f t="shared" ref="W181" si="390">IFERROR(ROUND(D181*J181/F181,3),0)</f>
        <v>0</v>
      </c>
      <c r="X181" s="514">
        <f t="shared" ref="X181" si="391">IFERROR(ROUND(D181*L181/F181,3),0)</f>
        <v>0</v>
      </c>
      <c r="Y181" s="579">
        <f t="shared" ref="Y181" si="392">IFERROR(ROUND(D181*N181/F181,3),0)</f>
        <v>0</v>
      </c>
      <c r="AB181" s="550" t="s">
        <v>252</v>
      </c>
      <c r="AC181" s="551"/>
      <c r="AD181" s="551"/>
      <c r="AE181" s="552"/>
      <c r="AF181" s="59" t="s">
        <v>82</v>
      </c>
      <c r="AG181" s="59"/>
      <c r="AH181" s="59"/>
      <c r="AI181" s="59"/>
      <c r="AJ181" s="550" t="s">
        <v>253</v>
      </c>
      <c r="AK181" s="551"/>
      <c r="AL181" s="552"/>
      <c r="AM181" s="617" t="s">
        <v>84</v>
      </c>
      <c r="AN181" s="618"/>
      <c r="AO181" s="619"/>
      <c r="AP181" s="182" t="s">
        <v>323</v>
      </c>
      <c r="AQ181" s="181">
        <f t="shared" ref="AQ181" si="393">B181</f>
        <v>28</v>
      </c>
      <c r="AR181" s="604">
        <f t="shared" ref="AR181" si="394">MAX(AP182:AQ185)</f>
        <v>0</v>
      </c>
      <c r="AT181" s="139"/>
      <c r="AU181" s="649" t="s">
        <v>318</v>
      </c>
      <c r="AV181" s="649"/>
      <c r="AW181" s="649"/>
      <c r="AX181" s="649"/>
      <c r="AY181" s="649"/>
      <c r="AZ181" s="649"/>
      <c r="BA181" s="649"/>
      <c r="BB181" s="649"/>
      <c r="BC181" s="649"/>
      <c r="BD181" s="649"/>
      <c r="BE181" s="625" t="s">
        <v>83</v>
      </c>
      <c r="BF181" s="648"/>
      <c r="BG181" s="648"/>
      <c r="BH181" s="626"/>
      <c r="BI181" s="625" t="s">
        <v>85</v>
      </c>
      <c r="BJ181" s="626"/>
      <c r="BK181" s="604">
        <f t="shared" ref="BK181" si="395">IFERROR(ROUNDDOWN(SUM(BI182:BJ186),-3),0)</f>
        <v>0</v>
      </c>
    </row>
    <row r="182" spans="2:65" ht="3.9" customHeight="1" x14ac:dyDescent="0.45">
      <c r="B182" s="644"/>
      <c r="C182" s="645"/>
      <c r="D182" s="640"/>
      <c r="E182" s="614"/>
      <c r="F182" s="609"/>
      <c r="G182" s="614"/>
      <c r="H182" s="609"/>
      <c r="I182" s="614"/>
      <c r="J182" s="609"/>
      <c r="K182" s="614"/>
      <c r="L182" s="609"/>
      <c r="M182" s="614"/>
      <c r="N182" s="609"/>
      <c r="O182" s="614"/>
      <c r="P182" s="609"/>
      <c r="Q182" s="614"/>
      <c r="R182" s="609"/>
      <c r="S182" s="610"/>
      <c r="T182" s="3"/>
      <c r="W182" s="518"/>
      <c r="X182" s="515"/>
      <c r="Y182" s="580"/>
      <c r="AB182" s="544" t="s">
        <v>87</v>
      </c>
      <c r="AC182" s="545"/>
      <c r="AD182" s="545"/>
      <c r="AE182" s="546"/>
      <c r="AF182" s="61" t="s">
        <v>88</v>
      </c>
      <c r="AG182" s="61"/>
      <c r="AH182" s="61"/>
      <c r="AI182" s="61"/>
      <c r="AJ182" s="62" t="s">
        <v>89</v>
      </c>
      <c r="AK182" s="63"/>
      <c r="AL182" s="64"/>
      <c r="AM182" s="503" t="s">
        <v>90</v>
      </c>
      <c r="AN182" s="503"/>
      <c r="AO182" s="503"/>
      <c r="AP182" s="503">
        <f t="shared" ref="AP182" si="396">ROUNDDOWN(MIN(IF(AND($H$13="有り",D181&lt;=3.6),130000*D181,0),390000),-3)</f>
        <v>0</v>
      </c>
      <c r="AQ182" s="504"/>
      <c r="AR182" s="605"/>
      <c r="AS182" s="137"/>
      <c r="AT182" s="505" t="s">
        <v>316</v>
      </c>
      <c r="AU182" s="616" t="s">
        <v>399</v>
      </c>
      <c r="AV182" s="616"/>
      <c r="AW182" s="616"/>
      <c r="AX182" s="616"/>
      <c r="AY182" s="616"/>
      <c r="AZ182" s="616"/>
      <c r="BA182" s="616"/>
      <c r="BB182" s="616"/>
      <c r="BC182" s="616"/>
      <c r="BD182" s="616"/>
      <c r="BE182" s="491" t="s">
        <v>402</v>
      </c>
      <c r="BF182" s="492"/>
      <c r="BG182" s="492"/>
      <c r="BH182" s="493"/>
      <c r="BI182" s="511">
        <f t="shared" ref="BI182" si="397">ROUND(W181,2)*80000</f>
        <v>0</v>
      </c>
      <c r="BJ182" s="511"/>
      <c r="BK182" s="605"/>
      <c r="BL182" s="7" t="s">
        <v>404</v>
      </c>
    </row>
    <row r="183" spans="2:65" ht="3.9" customHeight="1" x14ac:dyDescent="0.45">
      <c r="B183" s="644"/>
      <c r="C183" s="645"/>
      <c r="D183" s="640"/>
      <c r="E183" s="614"/>
      <c r="F183" s="609"/>
      <c r="G183" s="614"/>
      <c r="H183" s="609"/>
      <c r="I183" s="614"/>
      <c r="J183" s="609"/>
      <c r="K183" s="614"/>
      <c r="L183" s="609"/>
      <c r="M183" s="614"/>
      <c r="N183" s="609"/>
      <c r="O183" s="614"/>
      <c r="P183" s="609"/>
      <c r="Q183" s="614"/>
      <c r="R183" s="609"/>
      <c r="S183" s="610"/>
      <c r="T183" s="3"/>
      <c r="W183" s="518"/>
      <c r="X183" s="515"/>
      <c r="Y183" s="580"/>
      <c r="AB183" s="547"/>
      <c r="AC183" s="548"/>
      <c r="AD183" s="548"/>
      <c r="AE183" s="549"/>
      <c r="AF183" s="61" t="s">
        <v>91</v>
      </c>
      <c r="AG183" s="61"/>
      <c r="AH183" s="61"/>
      <c r="AI183" s="61"/>
      <c r="AJ183" s="62" t="s">
        <v>92</v>
      </c>
      <c r="AK183" s="63"/>
      <c r="AL183" s="64"/>
      <c r="AM183" s="503" t="s">
        <v>93</v>
      </c>
      <c r="AN183" s="503"/>
      <c r="AO183" s="503"/>
      <c r="AP183" s="503">
        <f t="shared" ref="AP183" si="398">ROUNDDOWN(MIN(IF(AND(OR($H$13="無し",$H$13=""),D181&lt;=3.6),120000*D181,0),360000),-3)</f>
        <v>0</v>
      </c>
      <c r="AQ183" s="504"/>
      <c r="AR183" s="605"/>
      <c r="AS183" s="137"/>
      <c r="AT183" s="506"/>
      <c r="AU183" s="620" t="s">
        <v>400</v>
      </c>
      <c r="AV183" s="620"/>
      <c r="AW183" s="620"/>
      <c r="AX183" s="620"/>
      <c r="AY183" s="620"/>
      <c r="AZ183" s="620"/>
      <c r="BA183" s="620"/>
      <c r="BB183" s="620"/>
      <c r="BC183" s="620"/>
      <c r="BD183" s="620"/>
      <c r="BE183" s="491" t="s">
        <v>100</v>
      </c>
      <c r="BF183" s="492"/>
      <c r="BG183" s="492"/>
      <c r="BH183" s="493"/>
      <c r="BI183" s="511">
        <f t="shared" ref="BI183" si="399">ROUND(X181,2)*50000</f>
        <v>0</v>
      </c>
      <c r="BJ183" s="511"/>
      <c r="BK183" s="605"/>
      <c r="BL183" s="7" t="s">
        <v>405</v>
      </c>
    </row>
    <row r="184" spans="2:65" ht="3.9" customHeight="1" x14ac:dyDescent="0.45">
      <c r="B184" s="644"/>
      <c r="C184" s="645"/>
      <c r="D184" s="640"/>
      <c r="E184" s="614"/>
      <c r="F184" s="609"/>
      <c r="G184" s="614"/>
      <c r="H184" s="609"/>
      <c r="I184" s="614"/>
      <c r="J184" s="609"/>
      <c r="K184" s="614"/>
      <c r="L184" s="609"/>
      <c r="M184" s="614"/>
      <c r="N184" s="609"/>
      <c r="O184" s="614"/>
      <c r="P184" s="609"/>
      <c r="Q184" s="614"/>
      <c r="R184" s="609"/>
      <c r="S184" s="610"/>
      <c r="T184" s="3"/>
      <c r="W184" s="518"/>
      <c r="X184" s="515"/>
      <c r="Y184" s="580"/>
      <c r="AB184" s="544" t="s">
        <v>94</v>
      </c>
      <c r="AC184" s="545"/>
      <c r="AD184" s="545"/>
      <c r="AE184" s="546"/>
      <c r="AF184" s="61" t="s">
        <v>88</v>
      </c>
      <c r="AG184" s="61"/>
      <c r="AH184" s="61"/>
      <c r="AI184" s="61"/>
      <c r="AJ184" s="62" t="s">
        <v>95</v>
      </c>
      <c r="AK184" s="63"/>
      <c r="AL184" s="64"/>
      <c r="AM184" s="503" t="s">
        <v>96</v>
      </c>
      <c r="AN184" s="503"/>
      <c r="AO184" s="503"/>
      <c r="AP184" s="503">
        <f t="shared" ref="AP184" si="400">ROUNDDOWN(IF(AND($H$13="有り",D181&gt;3.6),110000*D181,0),-3)</f>
        <v>0</v>
      </c>
      <c r="AQ184" s="504"/>
      <c r="AR184" s="605"/>
      <c r="AS184" s="138"/>
      <c r="AT184" s="507"/>
      <c r="AU184" s="535" t="s">
        <v>401</v>
      </c>
      <c r="AV184" s="535"/>
      <c r="AW184" s="535"/>
      <c r="AX184" s="535"/>
      <c r="AY184" s="535"/>
      <c r="AZ184" s="535"/>
      <c r="BA184" s="535"/>
      <c r="BB184" s="535"/>
      <c r="BC184" s="535"/>
      <c r="BD184" s="535"/>
      <c r="BE184" s="491" t="s">
        <v>101</v>
      </c>
      <c r="BF184" s="492"/>
      <c r="BG184" s="492"/>
      <c r="BH184" s="493"/>
      <c r="BI184" s="511">
        <f t="shared" ref="BI184" si="401">ROUND(Y181,2)*20000</f>
        <v>0</v>
      </c>
      <c r="BJ184" s="511"/>
      <c r="BK184" s="605"/>
      <c r="BL184" s="7" t="s">
        <v>406</v>
      </c>
      <c r="BM184" s="136"/>
    </row>
    <row r="185" spans="2:65" ht="3.9" customHeight="1" x14ac:dyDescent="0.45">
      <c r="B185" s="644"/>
      <c r="C185" s="645"/>
      <c r="D185" s="640"/>
      <c r="E185" s="614"/>
      <c r="F185" s="609"/>
      <c r="G185" s="614"/>
      <c r="H185" s="609"/>
      <c r="I185" s="614"/>
      <c r="J185" s="609"/>
      <c r="K185" s="614"/>
      <c r="L185" s="609"/>
      <c r="M185" s="614"/>
      <c r="N185" s="609"/>
      <c r="O185" s="614"/>
      <c r="P185" s="609"/>
      <c r="Q185" s="614"/>
      <c r="R185" s="609"/>
      <c r="S185" s="610"/>
      <c r="T185" s="3"/>
      <c r="W185" s="518"/>
      <c r="X185" s="515"/>
      <c r="Y185" s="580"/>
      <c r="AB185" s="547"/>
      <c r="AC185" s="548"/>
      <c r="AD185" s="548"/>
      <c r="AE185" s="549"/>
      <c r="AF185" s="61" t="s">
        <v>91</v>
      </c>
      <c r="AG185" s="61"/>
      <c r="AH185" s="61"/>
      <c r="AI185" s="61"/>
      <c r="AJ185" s="62" t="s">
        <v>98</v>
      </c>
      <c r="AK185" s="63"/>
      <c r="AL185" s="64"/>
      <c r="AM185" s="503" t="s">
        <v>99</v>
      </c>
      <c r="AN185" s="503"/>
      <c r="AO185" s="503"/>
      <c r="AP185" s="503">
        <f t="shared" ref="AP185" si="402">ROUNDDOWN(IF(AND(OR($H$13="無し",$H$13=""),D181&gt;3.6),100000*D181,0),-3)</f>
        <v>0</v>
      </c>
      <c r="AQ185" s="504"/>
      <c r="AR185" s="605"/>
      <c r="AS185" s="138"/>
      <c r="AT185" s="533" t="s">
        <v>317</v>
      </c>
      <c r="AU185" s="509" t="s">
        <v>245</v>
      </c>
      <c r="AV185" s="510"/>
      <c r="AW185" s="510"/>
      <c r="AX185" s="510"/>
      <c r="AY185" s="510"/>
      <c r="AZ185" s="510"/>
      <c r="BA185" s="510"/>
      <c r="BB185" s="510"/>
      <c r="BC185" s="510"/>
      <c r="BD185" s="510"/>
      <c r="BE185" s="491" t="s">
        <v>101</v>
      </c>
      <c r="BF185" s="492"/>
      <c r="BG185" s="492"/>
      <c r="BH185" s="493"/>
      <c r="BI185" s="511">
        <f t="shared" ref="BI185" si="403">P181*20000</f>
        <v>0</v>
      </c>
      <c r="BJ185" s="511"/>
      <c r="BK185" s="605"/>
      <c r="BL185" s="7" t="s">
        <v>406</v>
      </c>
    </row>
    <row r="186" spans="2:65" ht="3.9" customHeight="1" x14ac:dyDescent="0.45">
      <c r="B186" s="664"/>
      <c r="C186" s="665"/>
      <c r="D186" s="656"/>
      <c r="E186" s="657"/>
      <c r="F186" s="659"/>
      <c r="G186" s="657"/>
      <c r="H186" s="659"/>
      <c r="I186" s="657"/>
      <c r="J186" s="659"/>
      <c r="K186" s="657"/>
      <c r="L186" s="659"/>
      <c r="M186" s="657"/>
      <c r="N186" s="659"/>
      <c r="O186" s="657"/>
      <c r="P186" s="659"/>
      <c r="Q186" s="657"/>
      <c r="R186" s="659"/>
      <c r="S186" s="661"/>
      <c r="T186" s="3"/>
      <c r="W186" s="519"/>
      <c r="X186" s="516"/>
      <c r="Y186" s="581"/>
      <c r="AB186" s="532"/>
      <c r="AC186" s="532"/>
      <c r="AD186" s="532"/>
      <c r="AE186" s="532"/>
      <c r="AF186" s="532"/>
      <c r="AG186" s="532"/>
      <c r="AH186" s="532"/>
      <c r="AI186" s="532"/>
      <c r="AJ186" s="532"/>
      <c r="AK186" s="532"/>
      <c r="AL186" s="532"/>
      <c r="AM186" s="532"/>
      <c r="AN186" s="532"/>
      <c r="AO186" s="532"/>
      <c r="AP186" s="532"/>
      <c r="AQ186" s="532"/>
      <c r="AR186" s="606"/>
      <c r="AS186" s="138"/>
      <c r="AT186" s="534"/>
      <c r="AU186" s="509" t="s">
        <v>246</v>
      </c>
      <c r="AV186" s="510"/>
      <c r="AW186" s="510"/>
      <c r="AX186" s="510"/>
      <c r="AY186" s="510"/>
      <c r="AZ186" s="510"/>
      <c r="BA186" s="510"/>
      <c r="BB186" s="510"/>
      <c r="BC186" s="510"/>
      <c r="BD186" s="510"/>
      <c r="BE186" s="491" t="s">
        <v>238</v>
      </c>
      <c r="BF186" s="492"/>
      <c r="BG186" s="492"/>
      <c r="BH186" s="493"/>
      <c r="BI186" s="511">
        <f t="shared" ref="BI186" si="404">R181*10000</f>
        <v>0</v>
      </c>
      <c r="BJ186" s="511"/>
      <c r="BK186" s="606"/>
      <c r="BL186" s="7" t="s">
        <v>407</v>
      </c>
    </row>
    <row r="187" spans="2:65" ht="3.9" customHeight="1" x14ac:dyDescent="0.45">
      <c r="B187" s="662">
        <v>29</v>
      </c>
      <c r="C187" s="663"/>
      <c r="D187" s="654"/>
      <c r="E187" s="655"/>
      <c r="F187" s="658"/>
      <c r="G187" s="655"/>
      <c r="H187" s="658"/>
      <c r="I187" s="655"/>
      <c r="J187" s="658"/>
      <c r="K187" s="655"/>
      <c r="L187" s="658"/>
      <c r="M187" s="655"/>
      <c r="N187" s="658"/>
      <c r="O187" s="655"/>
      <c r="P187" s="658"/>
      <c r="Q187" s="655"/>
      <c r="R187" s="658"/>
      <c r="S187" s="660"/>
      <c r="T187" s="3"/>
      <c r="W187" s="517">
        <f t="shared" ref="W187" si="405">IFERROR(ROUND(D187*J187/F187,3),0)</f>
        <v>0</v>
      </c>
      <c r="X187" s="514">
        <f t="shared" ref="X187" si="406">IFERROR(ROUND(D187*L187/F187,3),0)</f>
        <v>0</v>
      </c>
      <c r="Y187" s="579">
        <f t="shared" ref="Y187" si="407">IFERROR(ROUND(D187*N187/F187,3),0)</f>
        <v>0</v>
      </c>
      <c r="AB187" s="550" t="s">
        <v>252</v>
      </c>
      <c r="AC187" s="551"/>
      <c r="AD187" s="551"/>
      <c r="AE187" s="552"/>
      <c r="AF187" s="59" t="s">
        <v>82</v>
      </c>
      <c r="AG187" s="59"/>
      <c r="AH187" s="59"/>
      <c r="AI187" s="59"/>
      <c r="AJ187" s="550" t="s">
        <v>253</v>
      </c>
      <c r="AK187" s="551"/>
      <c r="AL187" s="552"/>
      <c r="AM187" s="617" t="s">
        <v>84</v>
      </c>
      <c r="AN187" s="618"/>
      <c r="AO187" s="619"/>
      <c r="AP187" s="182" t="s">
        <v>323</v>
      </c>
      <c r="AQ187" s="181">
        <f t="shared" ref="AQ187" si="408">B187</f>
        <v>29</v>
      </c>
      <c r="AR187" s="604">
        <f t="shared" ref="AR187" si="409">MAX(AP188:AQ191)</f>
        <v>0</v>
      </c>
      <c r="AT187" s="139"/>
      <c r="AU187" s="649" t="s">
        <v>318</v>
      </c>
      <c r="AV187" s="649"/>
      <c r="AW187" s="649"/>
      <c r="AX187" s="649"/>
      <c r="AY187" s="649"/>
      <c r="AZ187" s="649"/>
      <c r="BA187" s="649"/>
      <c r="BB187" s="649"/>
      <c r="BC187" s="649"/>
      <c r="BD187" s="649"/>
      <c r="BE187" s="625" t="s">
        <v>83</v>
      </c>
      <c r="BF187" s="648"/>
      <c r="BG187" s="648"/>
      <c r="BH187" s="626"/>
      <c r="BI187" s="625" t="s">
        <v>85</v>
      </c>
      <c r="BJ187" s="626"/>
      <c r="BK187" s="604">
        <f t="shared" ref="BK187" si="410">IFERROR(ROUNDDOWN(SUM(BI188:BJ192),-3),0)</f>
        <v>0</v>
      </c>
    </row>
    <row r="188" spans="2:65" ht="3.9" customHeight="1" x14ac:dyDescent="0.45">
      <c r="B188" s="644"/>
      <c r="C188" s="645"/>
      <c r="D188" s="640"/>
      <c r="E188" s="614"/>
      <c r="F188" s="609"/>
      <c r="G188" s="614"/>
      <c r="H188" s="609"/>
      <c r="I188" s="614"/>
      <c r="J188" s="609"/>
      <c r="K188" s="614"/>
      <c r="L188" s="609"/>
      <c r="M188" s="614"/>
      <c r="N188" s="609"/>
      <c r="O188" s="614"/>
      <c r="P188" s="609"/>
      <c r="Q188" s="614"/>
      <c r="R188" s="609"/>
      <c r="S188" s="610"/>
      <c r="T188" s="3"/>
      <c r="W188" s="518"/>
      <c r="X188" s="515"/>
      <c r="Y188" s="580"/>
      <c r="AB188" s="544" t="s">
        <v>87</v>
      </c>
      <c r="AC188" s="545"/>
      <c r="AD188" s="545"/>
      <c r="AE188" s="546"/>
      <c r="AF188" s="61" t="s">
        <v>88</v>
      </c>
      <c r="AG188" s="61"/>
      <c r="AH188" s="61"/>
      <c r="AI188" s="61"/>
      <c r="AJ188" s="62" t="s">
        <v>89</v>
      </c>
      <c r="AK188" s="63"/>
      <c r="AL188" s="64"/>
      <c r="AM188" s="503" t="s">
        <v>90</v>
      </c>
      <c r="AN188" s="503"/>
      <c r="AO188" s="503"/>
      <c r="AP188" s="503">
        <f t="shared" ref="AP188" si="411">ROUNDDOWN(MIN(IF(AND($H$13="有り",D187&lt;=3.6),130000*D187,0),390000),-3)</f>
        <v>0</v>
      </c>
      <c r="AQ188" s="504"/>
      <c r="AR188" s="605"/>
      <c r="AS188" s="137"/>
      <c r="AT188" s="505" t="s">
        <v>316</v>
      </c>
      <c r="AU188" s="616" t="s">
        <v>399</v>
      </c>
      <c r="AV188" s="616"/>
      <c r="AW188" s="616"/>
      <c r="AX188" s="616"/>
      <c r="AY188" s="616"/>
      <c r="AZ188" s="616"/>
      <c r="BA188" s="616"/>
      <c r="BB188" s="616"/>
      <c r="BC188" s="616"/>
      <c r="BD188" s="616"/>
      <c r="BE188" s="491" t="s">
        <v>402</v>
      </c>
      <c r="BF188" s="492"/>
      <c r="BG188" s="492"/>
      <c r="BH188" s="493"/>
      <c r="BI188" s="511">
        <f t="shared" ref="BI188" si="412">ROUND(W187,2)*80000</f>
        <v>0</v>
      </c>
      <c r="BJ188" s="511"/>
      <c r="BK188" s="605"/>
      <c r="BL188" s="7" t="s">
        <v>404</v>
      </c>
    </row>
    <row r="189" spans="2:65" ht="3.9" customHeight="1" x14ac:dyDescent="0.45">
      <c r="B189" s="644"/>
      <c r="C189" s="645"/>
      <c r="D189" s="640"/>
      <c r="E189" s="614"/>
      <c r="F189" s="609"/>
      <c r="G189" s="614"/>
      <c r="H189" s="609"/>
      <c r="I189" s="614"/>
      <c r="J189" s="609"/>
      <c r="K189" s="614"/>
      <c r="L189" s="609"/>
      <c r="M189" s="614"/>
      <c r="N189" s="609"/>
      <c r="O189" s="614"/>
      <c r="P189" s="609"/>
      <c r="Q189" s="614"/>
      <c r="R189" s="609"/>
      <c r="S189" s="610"/>
      <c r="T189" s="3"/>
      <c r="W189" s="518"/>
      <c r="X189" s="515"/>
      <c r="Y189" s="580"/>
      <c r="AB189" s="547"/>
      <c r="AC189" s="548"/>
      <c r="AD189" s="548"/>
      <c r="AE189" s="549"/>
      <c r="AF189" s="61" t="s">
        <v>91</v>
      </c>
      <c r="AG189" s="61"/>
      <c r="AH189" s="61"/>
      <c r="AI189" s="61"/>
      <c r="AJ189" s="62" t="s">
        <v>92</v>
      </c>
      <c r="AK189" s="63"/>
      <c r="AL189" s="64"/>
      <c r="AM189" s="503" t="s">
        <v>93</v>
      </c>
      <c r="AN189" s="503"/>
      <c r="AO189" s="503"/>
      <c r="AP189" s="503">
        <f t="shared" ref="AP189" si="413">ROUNDDOWN(MIN(IF(AND(OR($H$13="無し",$H$13=""),D187&lt;=3.6),120000*D187,0),360000),-3)</f>
        <v>0</v>
      </c>
      <c r="AQ189" s="504"/>
      <c r="AR189" s="605"/>
      <c r="AS189" s="137"/>
      <c r="AT189" s="506"/>
      <c r="AU189" s="620" t="s">
        <v>400</v>
      </c>
      <c r="AV189" s="620"/>
      <c r="AW189" s="620"/>
      <c r="AX189" s="620"/>
      <c r="AY189" s="620"/>
      <c r="AZ189" s="620"/>
      <c r="BA189" s="620"/>
      <c r="BB189" s="620"/>
      <c r="BC189" s="620"/>
      <c r="BD189" s="620"/>
      <c r="BE189" s="491" t="s">
        <v>100</v>
      </c>
      <c r="BF189" s="492"/>
      <c r="BG189" s="492"/>
      <c r="BH189" s="493"/>
      <c r="BI189" s="511">
        <f t="shared" ref="BI189" si="414">ROUND(X187,2)*50000</f>
        <v>0</v>
      </c>
      <c r="BJ189" s="511"/>
      <c r="BK189" s="605"/>
      <c r="BL189" s="7" t="s">
        <v>405</v>
      </c>
    </row>
    <row r="190" spans="2:65" ht="3.9" customHeight="1" x14ac:dyDescent="0.45">
      <c r="B190" s="644"/>
      <c r="C190" s="645"/>
      <c r="D190" s="640"/>
      <c r="E190" s="614"/>
      <c r="F190" s="609"/>
      <c r="G190" s="614"/>
      <c r="H190" s="609"/>
      <c r="I190" s="614"/>
      <c r="J190" s="609"/>
      <c r="K190" s="614"/>
      <c r="L190" s="609"/>
      <c r="M190" s="614"/>
      <c r="N190" s="609"/>
      <c r="O190" s="614"/>
      <c r="P190" s="609"/>
      <c r="Q190" s="614"/>
      <c r="R190" s="609"/>
      <c r="S190" s="610"/>
      <c r="T190" s="3"/>
      <c r="W190" s="518"/>
      <c r="X190" s="515"/>
      <c r="Y190" s="580"/>
      <c r="AB190" s="544" t="s">
        <v>94</v>
      </c>
      <c r="AC190" s="545"/>
      <c r="AD190" s="545"/>
      <c r="AE190" s="546"/>
      <c r="AF190" s="61" t="s">
        <v>88</v>
      </c>
      <c r="AG190" s="61"/>
      <c r="AH190" s="61"/>
      <c r="AI190" s="61"/>
      <c r="AJ190" s="62" t="s">
        <v>95</v>
      </c>
      <c r="AK190" s="63"/>
      <c r="AL190" s="64"/>
      <c r="AM190" s="503" t="s">
        <v>96</v>
      </c>
      <c r="AN190" s="503"/>
      <c r="AO190" s="503"/>
      <c r="AP190" s="503">
        <f t="shared" ref="AP190" si="415">ROUNDDOWN(IF(AND($H$13="有り",D187&gt;3.6),110000*D187,0),-3)</f>
        <v>0</v>
      </c>
      <c r="AQ190" s="504"/>
      <c r="AR190" s="605"/>
      <c r="AS190" s="138"/>
      <c r="AT190" s="507"/>
      <c r="AU190" s="535" t="s">
        <v>401</v>
      </c>
      <c r="AV190" s="535"/>
      <c r="AW190" s="535"/>
      <c r="AX190" s="535"/>
      <c r="AY190" s="535"/>
      <c r="AZ190" s="535"/>
      <c r="BA190" s="535"/>
      <c r="BB190" s="535"/>
      <c r="BC190" s="535"/>
      <c r="BD190" s="535"/>
      <c r="BE190" s="491" t="s">
        <v>101</v>
      </c>
      <c r="BF190" s="492"/>
      <c r="BG190" s="492"/>
      <c r="BH190" s="493"/>
      <c r="BI190" s="511">
        <f t="shared" ref="BI190" si="416">ROUND(Y187,2)*20000</f>
        <v>0</v>
      </c>
      <c r="BJ190" s="511"/>
      <c r="BK190" s="605"/>
      <c r="BL190" s="7" t="s">
        <v>406</v>
      </c>
      <c r="BM190" s="136"/>
    </row>
    <row r="191" spans="2:65" ht="3.9" customHeight="1" x14ac:dyDescent="0.45">
      <c r="B191" s="644"/>
      <c r="C191" s="645"/>
      <c r="D191" s="640"/>
      <c r="E191" s="614"/>
      <c r="F191" s="609"/>
      <c r="G191" s="614"/>
      <c r="H191" s="609"/>
      <c r="I191" s="614"/>
      <c r="J191" s="609"/>
      <c r="K191" s="614"/>
      <c r="L191" s="609"/>
      <c r="M191" s="614"/>
      <c r="N191" s="609"/>
      <c r="O191" s="614"/>
      <c r="P191" s="609"/>
      <c r="Q191" s="614"/>
      <c r="R191" s="609"/>
      <c r="S191" s="610"/>
      <c r="T191" s="3"/>
      <c r="W191" s="518"/>
      <c r="X191" s="515"/>
      <c r="Y191" s="580"/>
      <c r="AB191" s="547"/>
      <c r="AC191" s="548"/>
      <c r="AD191" s="548"/>
      <c r="AE191" s="549"/>
      <c r="AF191" s="61" t="s">
        <v>91</v>
      </c>
      <c r="AG191" s="61"/>
      <c r="AH191" s="61"/>
      <c r="AI191" s="61"/>
      <c r="AJ191" s="62" t="s">
        <v>98</v>
      </c>
      <c r="AK191" s="63"/>
      <c r="AL191" s="64"/>
      <c r="AM191" s="503" t="s">
        <v>99</v>
      </c>
      <c r="AN191" s="503"/>
      <c r="AO191" s="503"/>
      <c r="AP191" s="503">
        <f t="shared" ref="AP191" si="417">ROUNDDOWN(IF(AND(OR($H$13="無し",$H$13=""),D187&gt;3.6),100000*D187,0),-3)</f>
        <v>0</v>
      </c>
      <c r="AQ191" s="504"/>
      <c r="AR191" s="605"/>
      <c r="AS191" s="138"/>
      <c r="AT191" s="533" t="s">
        <v>317</v>
      </c>
      <c r="AU191" s="509" t="s">
        <v>245</v>
      </c>
      <c r="AV191" s="510"/>
      <c r="AW191" s="510"/>
      <c r="AX191" s="510"/>
      <c r="AY191" s="510"/>
      <c r="AZ191" s="510"/>
      <c r="BA191" s="510"/>
      <c r="BB191" s="510"/>
      <c r="BC191" s="510"/>
      <c r="BD191" s="510"/>
      <c r="BE191" s="491" t="s">
        <v>101</v>
      </c>
      <c r="BF191" s="492"/>
      <c r="BG191" s="492"/>
      <c r="BH191" s="493"/>
      <c r="BI191" s="511">
        <f t="shared" ref="BI191" si="418">P187*20000</f>
        <v>0</v>
      </c>
      <c r="BJ191" s="511"/>
      <c r="BK191" s="605"/>
      <c r="BL191" s="7" t="s">
        <v>406</v>
      </c>
    </row>
    <row r="192" spans="2:65" ht="3.9" customHeight="1" x14ac:dyDescent="0.45">
      <c r="B192" s="664"/>
      <c r="C192" s="665"/>
      <c r="D192" s="656"/>
      <c r="E192" s="657"/>
      <c r="F192" s="659"/>
      <c r="G192" s="657"/>
      <c r="H192" s="659"/>
      <c r="I192" s="657"/>
      <c r="J192" s="659"/>
      <c r="K192" s="657"/>
      <c r="L192" s="659"/>
      <c r="M192" s="657"/>
      <c r="N192" s="659"/>
      <c r="O192" s="657"/>
      <c r="P192" s="659"/>
      <c r="Q192" s="657"/>
      <c r="R192" s="659"/>
      <c r="S192" s="661"/>
      <c r="T192" s="3"/>
      <c r="W192" s="519"/>
      <c r="X192" s="516"/>
      <c r="Y192" s="581"/>
      <c r="AB192" s="532"/>
      <c r="AC192" s="532"/>
      <c r="AD192" s="532"/>
      <c r="AE192" s="532"/>
      <c r="AF192" s="532"/>
      <c r="AG192" s="532"/>
      <c r="AH192" s="532"/>
      <c r="AI192" s="532"/>
      <c r="AJ192" s="532"/>
      <c r="AK192" s="532"/>
      <c r="AL192" s="532"/>
      <c r="AM192" s="532"/>
      <c r="AN192" s="532"/>
      <c r="AO192" s="532"/>
      <c r="AP192" s="532"/>
      <c r="AQ192" s="532"/>
      <c r="AR192" s="606"/>
      <c r="AS192" s="138"/>
      <c r="AT192" s="534"/>
      <c r="AU192" s="509" t="s">
        <v>246</v>
      </c>
      <c r="AV192" s="510"/>
      <c r="AW192" s="510"/>
      <c r="AX192" s="510"/>
      <c r="AY192" s="510"/>
      <c r="AZ192" s="510"/>
      <c r="BA192" s="510"/>
      <c r="BB192" s="510"/>
      <c r="BC192" s="510"/>
      <c r="BD192" s="510"/>
      <c r="BE192" s="491" t="s">
        <v>238</v>
      </c>
      <c r="BF192" s="492"/>
      <c r="BG192" s="492"/>
      <c r="BH192" s="493"/>
      <c r="BI192" s="511">
        <f t="shared" ref="BI192" si="419">R187*10000</f>
        <v>0</v>
      </c>
      <c r="BJ192" s="511"/>
      <c r="BK192" s="606"/>
      <c r="BL192" s="7" t="s">
        <v>407</v>
      </c>
    </row>
    <row r="193" spans="2:65" ht="3.9" customHeight="1" x14ac:dyDescent="0.45">
      <c r="B193" s="662">
        <v>30</v>
      </c>
      <c r="C193" s="663"/>
      <c r="D193" s="654"/>
      <c r="E193" s="655"/>
      <c r="F193" s="658"/>
      <c r="G193" s="655"/>
      <c r="H193" s="658"/>
      <c r="I193" s="655"/>
      <c r="J193" s="658"/>
      <c r="K193" s="655"/>
      <c r="L193" s="658"/>
      <c r="M193" s="655"/>
      <c r="N193" s="658"/>
      <c r="O193" s="655"/>
      <c r="P193" s="658"/>
      <c r="Q193" s="655"/>
      <c r="R193" s="658"/>
      <c r="S193" s="660"/>
      <c r="T193" s="3"/>
      <c r="W193" s="517">
        <f t="shared" ref="W193" si="420">IFERROR(ROUND(D193*J193/F193,3),0)</f>
        <v>0</v>
      </c>
      <c r="X193" s="514">
        <f t="shared" ref="X193" si="421">IFERROR(ROUND(D193*L193/F193,3),0)</f>
        <v>0</v>
      </c>
      <c r="Y193" s="579">
        <f t="shared" ref="Y193" si="422">IFERROR(ROUND(D193*N193/F193,3),0)</f>
        <v>0</v>
      </c>
      <c r="AB193" s="550" t="s">
        <v>252</v>
      </c>
      <c r="AC193" s="551"/>
      <c r="AD193" s="551"/>
      <c r="AE193" s="552"/>
      <c r="AF193" s="59" t="s">
        <v>82</v>
      </c>
      <c r="AG193" s="59"/>
      <c r="AH193" s="59"/>
      <c r="AI193" s="59"/>
      <c r="AJ193" s="550" t="s">
        <v>253</v>
      </c>
      <c r="AK193" s="551"/>
      <c r="AL193" s="552"/>
      <c r="AM193" s="617" t="s">
        <v>84</v>
      </c>
      <c r="AN193" s="618"/>
      <c r="AO193" s="619"/>
      <c r="AP193" s="182" t="s">
        <v>323</v>
      </c>
      <c r="AQ193" s="181">
        <f t="shared" ref="AQ193" si="423">B193</f>
        <v>30</v>
      </c>
      <c r="AR193" s="604">
        <f t="shared" ref="AR193" si="424">MAX(AP194:AQ197)</f>
        <v>0</v>
      </c>
      <c r="AT193" s="139"/>
      <c r="AU193" s="649" t="s">
        <v>318</v>
      </c>
      <c r="AV193" s="649"/>
      <c r="AW193" s="649"/>
      <c r="AX193" s="649"/>
      <c r="AY193" s="649"/>
      <c r="AZ193" s="649"/>
      <c r="BA193" s="649"/>
      <c r="BB193" s="649"/>
      <c r="BC193" s="649"/>
      <c r="BD193" s="649"/>
      <c r="BE193" s="625" t="s">
        <v>83</v>
      </c>
      <c r="BF193" s="648"/>
      <c r="BG193" s="648"/>
      <c r="BH193" s="626"/>
      <c r="BI193" s="625" t="s">
        <v>85</v>
      </c>
      <c r="BJ193" s="626"/>
      <c r="BK193" s="604">
        <f t="shared" ref="BK193" si="425">IFERROR(ROUNDDOWN(SUM(BI194:BJ198),-3),0)</f>
        <v>0</v>
      </c>
    </row>
    <row r="194" spans="2:65" ht="3.9" customHeight="1" x14ac:dyDescent="0.45">
      <c r="B194" s="644"/>
      <c r="C194" s="645"/>
      <c r="D194" s="640"/>
      <c r="E194" s="614"/>
      <c r="F194" s="609"/>
      <c r="G194" s="614"/>
      <c r="H194" s="609"/>
      <c r="I194" s="614"/>
      <c r="J194" s="609"/>
      <c r="K194" s="614"/>
      <c r="L194" s="609"/>
      <c r="M194" s="614"/>
      <c r="N194" s="609"/>
      <c r="O194" s="614"/>
      <c r="P194" s="609"/>
      <c r="Q194" s="614"/>
      <c r="R194" s="609"/>
      <c r="S194" s="610"/>
      <c r="T194" s="3"/>
      <c r="W194" s="518"/>
      <c r="X194" s="515"/>
      <c r="Y194" s="580"/>
      <c r="AB194" s="544" t="s">
        <v>87</v>
      </c>
      <c r="AC194" s="545"/>
      <c r="AD194" s="545"/>
      <c r="AE194" s="546"/>
      <c r="AF194" s="61" t="s">
        <v>88</v>
      </c>
      <c r="AG194" s="61"/>
      <c r="AH194" s="61"/>
      <c r="AI194" s="61"/>
      <c r="AJ194" s="62" t="s">
        <v>89</v>
      </c>
      <c r="AK194" s="63"/>
      <c r="AL194" s="64"/>
      <c r="AM194" s="503" t="s">
        <v>90</v>
      </c>
      <c r="AN194" s="503"/>
      <c r="AO194" s="503"/>
      <c r="AP194" s="503">
        <f t="shared" ref="AP194" si="426">ROUNDDOWN(MIN(IF(AND($H$13="有り",D193&lt;=3.6),130000*D193,0),390000),-3)</f>
        <v>0</v>
      </c>
      <c r="AQ194" s="504"/>
      <c r="AR194" s="605"/>
      <c r="AS194" s="137"/>
      <c r="AT194" s="505" t="s">
        <v>316</v>
      </c>
      <c r="AU194" s="616" t="s">
        <v>399</v>
      </c>
      <c r="AV194" s="616"/>
      <c r="AW194" s="616"/>
      <c r="AX194" s="616"/>
      <c r="AY194" s="616"/>
      <c r="AZ194" s="616"/>
      <c r="BA194" s="616"/>
      <c r="BB194" s="616"/>
      <c r="BC194" s="616"/>
      <c r="BD194" s="616"/>
      <c r="BE194" s="491" t="s">
        <v>402</v>
      </c>
      <c r="BF194" s="492"/>
      <c r="BG194" s="492"/>
      <c r="BH194" s="493"/>
      <c r="BI194" s="511">
        <f t="shared" ref="BI194" si="427">ROUND(W193,2)*80000</f>
        <v>0</v>
      </c>
      <c r="BJ194" s="511"/>
      <c r="BK194" s="605"/>
      <c r="BL194" s="7" t="s">
        <v>404</v>
      </c>
    </row>
    <row r="195" spans="2:65" ht="3.9" customHeight="1" x14ac:dyDescent="0.45">
      <c r="B195" s="644"/>
      <c r="C195" s="645"/>
      <c r="D195" s="640"/>
      <c r="E195" s="614"/>
      <c r="F195" s="609"/>
      <c r="G195" s="614"/>
      <c r="H195" s="609"/>
      <c r="I195" s="614"/>
      <c r="J195" s="609"/>
      <c r="K195" s="614"/>
      <c r="L195" s="609"/>
      <c r="M195" s="614"/>
      <c r="N195" s="609"/>
      <c r="O195" s="614"/>
      <c r="P195" s="609"/>
      <c r="Q195" s="614"/>
      <c r="R195" s="609"/>
      <c r="S195" s="610"/>
      <c r="T195" s="3"/>
      <c r="W195" s="518"/>
      <c r="X195" s="515"/>
      <c r="Y195" s="580"/>
      <c r="AB195" s="547"/>
      <c r="AC195" s="548"/>
      <c r="AD195" s="548"/>
      <c r="AE195" s="549"/>
      <c r="AF195" s="61" t="s">
        <v>91</v>
      </c>
      <c r="AG195" s="61"/>
      <c r="AH195" s="61"/>
      <c r="AI195" s="61"/>
      <c r="AJ195" s="62" t="s">
        <v>92</v>
      </c>
      <c r="AK195" s="63"/>
      <c r="AL195" s="64"/>
      <c r="AM195" s="503" t="s">
        <v>93</v>
      </c>
      <c r="AN195" s="503"/>
      <c r="AO195" s="503"/>
      <c r="AP195" s="503">
        <f t="shared" ref="AP195" si="428">ROUNDDOWN(MIN(IF(AND(OR($H$13="無し",$H$13=""),D193&lt;=3.6),120000*D193,0),360000),-3)</f>
        <v>0</v>
      </c>
      <c r="AQ195" s="504"/>
      <c r="AR195" s="605"/>
      <c r="AS195" s="137"/>
      <c r="AT195" s="506"/>
      <c r="AU195" s="620" t="s">
        <v>400</v>
      </c>
      <c r="AV195" s="620"/>
      <c r="AW195" s="620"/>
      <c r="AX195" s="620"/>
      <c r="AY195" s="620"/>
      <c r="AZ195" s="620"/>
      <c r="BA195" s="620"/>
      <c r="BB195" s="620"/>
      <c r="BC195" s="620"/>
      <c r="BD195" s="620"/>
      <c r="BE195" s="491" t="s">
        <v>100</v>
      </c>
      <c r="BF195" s="492"/>
      <c r="BG195" s="492"/>
      <c r="BH195" s="493"/>
      <c r="BI195" s="511">
        <f t="shared" ref="BI195" si="429">ROUND(X193,2)*50000</f>
        <v>0</v>
      </c>
      <c r="BJ195" s="511"/>
      <c r="BK195" s="605"/>
      <c r="BL195" s="7" t="s">
        <v>405</v>
      </c>
    </row>
    <row r="196" spans="2:65" ht="3.9" customHeight="1" x14ac:dyDescent="0.45">
      <c r="B196" s="644"/>
      <c r="C196" s="645"/>
      <c r="D196" s="640"/>
      <c r="E196" s="614"/>
      <c r="F196" s="609"/>
      <c r="G196" s="614"/>
      <c r="H196" s="609"/>
      <c r="I196" s="614"/>
      <c r="J196" s="609"/>
      <c r="K196" s="614"/>
      <c r="L196" s="609"/>
      <c r="M196" s="614"/>
      <c r="N196" s="609"/>
      <c r="O196" s="614"/>
      <c r="P196" s="609"/>
      <c r="Q196" s="614"/>
      <c r="R196" s="609"/>
      <c r="S196" s="610"/>
      <c r="T196" s="3"/>
      <c r="W196" s="518"/>
      <c r="X196" s="515"/>
      <c r="Y196" s="580"/>
      <c r="AB196" s="544" t="s">
        <v>94</v>
      </c>
      <c r="AC196" s="545"/>
      <c r="AD196" s="545"/>
      <c r="AE196" s="546"/>
      <c r="AF196" s="61" t="s">
        <v>88</v>
      </c>
      <c r="AG196" s="61"/>
      <c r="AH196" s="61"/>
      <c r="AI196" s="61"/>
      <c r="AJ196" s="62" t="s">
        <v>95</v>
      </c>
      <c r="AK196" s="63"/>
      <c r="AL196" s="64"/>
      <c r="AM196" s="503" t="s">
        <v>96</v>
      </c>
      <c r="AN196" s="503"/>
      <c r="AO196" s="503"/>
      <c r="AP196" s="503">
        <f t="shared" ref="AP196" si="430">ROUNDDOWN(IF(AND($H$13="有り",D193&gt;3.6),110000*D193,0),-3)</f>
        <v>0</v>
      </c>
      <c r="AQ196" s="504"/>
      <c r="AR196" s="605"/>
      <c r="AS196" s="138"/>
      <c r="AT196" s="507"/>
      <c r="AU196" s="535" t="s">
        <v>401</v>
      </c>
      <c r="AV196" s="535"/>
      <c r="AW196" s="535"/>
      <c r="AX196" s="535"/>
      <c r="AY196" s="535"/>
      <c r="AZ196" s="535"/>
      <c r="BA196" s="535"/>
      <c r="BB196" s="535"/>
      <c r="BC196" s="535"/>
      <c r="BD196" s="535"/>
      <c r="BE196" s="491" t="s">
        <v>101</v>
      </c>
      <c r="BF196" s="492"/>
      <c r="BG196" s="492"/>
      <c r="BH196" s="493"/>
      <c r="BI196" s="511">
        <f t="shared" ref="BI196" si="431">ROUND(Y193,2)*20000</f>
        <v>0</v>
      </c>
      <c r="BJ196" s="511"/>
      <c r="BK196" s="605"/>
      <c r="BL196" s="7" t="s">
        <v>406</v>
      </c>
      <c r="BM196" s="136"/>
    </row>
    <row r="197" spans="2:65" ht="3.9" customHeight="1" x14ac:dyDescent="0.45">
      <c r="B197" s="644"/>
      <c r="C197" s="645"/>
      <c r="D197" s="640"/>
      <c r="E197" s="614"/>
      <c r="F197" s="609"/>
      <c r="G197" s="614"/>
      <c r="H197" s="609"/>
      <c r="I197" s="614"/>
      <c r="J197" s="609"/>
      <c r="K197" s="614"/>
      <c r="L197" s="609"/>
      <c r="M197" s="614"/>
      <c r="N197" s="609"/>
      <c r="O197" s="614"/>
      <c r="P197" s="609"/>
      <c r="Q197" s="614"/>
      <c r="R197" s="609"/>
      <c r="S197" s="610"/>
      <c r="T197" s="3"/>
      <c r="W197" s="518"/>
      <c r="X197" s="515"/>
      <c r="Y197" s="580"/>
      <c r="AB197" s="547"/>
      <c r="AC197" s="548"/>
      <c r="AD197" s="548"/>
      <c r="AE197" s="549"/>
      <c r="AF197" s="61" t="s">
        <v>91</v>
      </c>
      <c r="AG197" s="61"/>
      <c r="AH197" s="61"/>
      <c r="AI197" s="61"/>
      <c r="AJ197" s="62" t="s">
        <v>98</v>
      </c>
      <c r="AK197" s="63"/>
      <c r="AL197" s="64"/>
      <c r="AM197" s="503" t="s">
        <v>99</v>
      </c>
      <c r="AN197" s="503"/>
      <c r="AO197" s="503"/>
      <c r="AP197" s="503">
        <f t="shared" ref="AP197" si="432">ROUNDDOWN(IF(AND(OR($H$13="無し",$H$13=""),D193&gt;3.6),100000*D193,0),-3)</f>
        <v>0</v>
      </c>
      <c r="AQ197" s="504"/>
      <c r="AR197" s="605"/>
      <c r="AS197" s="138"/>
      <c r="AT197" s="533" t="s">
        <v>317</v>
      </c>
      <c r="AU197" s="509" t="s">
        <v>245</v>
      </c>
      <c r="AV197" s="510"/>
      <c r="AW197" s="510"/>
      <c r="AX197" s="510"/>
      <c r="AY197" s="510"/>
      <c r="AZ197" s="510"/>
      <c r="BA197" s="510"/>
      <c r="BB197" s="510"/>
      <c r="BC197" s="510"/>
      <c r="BD197" s="510"/>
      <c r="BE197" s="491" t="s">
        <v>101</v>
      </c>
      <c r="BF197" s="492"/>
      <c r="BG197" s="492"/>
      <c r="BH197" s="493"/>
      <c r="BI197" s="511">
        <f t="shared" ref="BI197" si="433">P193*20000</f>
        <v>0</v>
      </c>
      <c r="BJ197" s="511"/>
      <c r="BK197" s="605"/>
      <c r="BL197" s="7" t="s">
        <v>406</v>
      </c>
    </row>
    <row r="198" spans="2:65" ht="3.9" customHeight="1" x14ac:dyDescent="0.45">
      <c r="B198" s="664"/>
      <c r="C198" s="665"/>
      <c r="D198" s="656"/>
      <c r="E198" s="657"/>
      <c r="F198" s="659"/>
      <c r="G198" s="657"/>
      <c r="H198" s="659"/>
      <c r="I198" s="657"/>
      <c r="J198" s="659"/>
      <c r="K198" s="657"/>
      <c r="L198" s="659"/>
      <c r="M198" s="657"/>
      <c r="N198" s="659"/>
      <c r="O198" s="657"/>
      <c r="P198" s="659"/>
      <c r="Q198" s="657"/>
      <c r="R198" s="659"/>
      <c r="S198" s="661"/>
      <c r="T198" s="3"/>
      <c r="W198" s="519"/>
      <c r="X198" s="516"/>
      <c r="Y198" s="581"/>
      <c r="AB198" s="532"/>
      <c r="AC198" s="532"/>
      <c r="AD198" s="532"/>
      <c r="AE198" s="532"/>
      <c r="AF198" s="532"/>
      <c r="AG198" s="532"/>
      <c r="AH198" s="532"/>
      <c r="AI198" s="532"/>
      <c r="AJ198" s="532"/>
      <c r="AK198" s="532"/>
      <c r="AL198" s="532"/>
      <c r="AM198" s="532"/>
      <c r="AN198" s="532"/>
      <c r="AO198" s="532"/>
      <c r="AP198" s="532"/>
      <c r="AQ198" s="532"/>
      <c r="AR198" s="606"/>
      <c r="AS198" s="138"/>
      <c r="AT198" s="534"/>
      <c r="AU198" s="509" t="s">
        <v>246</v>
      </c>
      <c r="AV198" s="510"/>
      <c r="AW198" s="510"/>
      <c r="AX198" s="510"/>
      <c r="AY198" s="510"/>
      <c r="AZ198" s="510"/>
      <c r="BA198" s="510"/>
      <c r="BB198" s="510"/>
      <c r="BC198" s="510"/>
      <c r="BD198" s="510"/>
      <c r="BE198" s="491" t="s">
        <v>238</v>
      </c>
      <c r="BF198" s="492"/>
      <c r="BG198" s="492"/>
      <c r="BH198" s="493"/>
      <c r="BI198" s="511">
        <f t="shared" ref="BI198" si="434">R193*10000</f>
        <v>0</v>
      </c>
      <c r="BJ198" s="511"/>
      <c r="BK198" s="606"/>
      <c r="BL198" s="7" t="s">
        <v>407</v>
      </c>
    </row>
    <row r="199" spans="2:65" s="192" customFormat="1" ht="8.25" customHeight="1" x14ac:dyDescent="0.45">
      <c r="B199" s="191"/>
      <c r="C199" s="191"/>
      <c r="D199" s="191"/>
      <c r="E199" s="191"/>
      <c r="F199" s="191"/>
      <c r="G199" s="191"/>
      <c r="H199" s="191"/>
      <c r="I199" s="191"/>
      <c r="J199" s="191"/>
      <c r="K199" s="191"/>
      <c r="L199" s="191"/>
      <c r="M199" s="191"/>
      <c r="N199" s="191"/>
      <c r="O199" s="191"/>
      <c r="S199" s="193"/>
      <c r="T199" s="193"/>
      <c r="U199" s="193"/>
      <c r="V199" s="193"/>
      <c r="W199" s="193"/>
      <c r="X199" s="193"/>
      <c r="Y199" s="651"/>
      <c r="Z199" s="651"/>
      <c r="AA199" s="651"/>
      <c r="AB199" s="651"/>
      <c r="AC199" s="651"/>
      <c r="AD199" s="651"/>
      <c r="AE199" s="651"/>
      <c r="AF199" s="651"/>
      <c r="AG199" s="651"/>
      <c r="AH199" s="651"/>
      <c r="AI199" s="652"/>
      <c r="AJ199" s="652"/>
      <c r="AK199" s="652"/>
      <c r="AL199" s="652"/>
      <c r="AM199" s="191"/>
      <c r="AN199" s="191"/>
      <c r="AO199" s="191"/>
      <c r="AP199" s="653"/>
      <c r="AQ199" s="653"/>
      <c r="AR199" s="653"/>
    </row>
    <row r="200" spans="2:65" ht="22.5" customHeight="1" x14ac:dyDescent="0.45">
      <c r="D200" s="636" t="s">
        <v>286</v>
      </c>
      <c r="E200" s="636"/>
      <c r="F200" s="636"/>
      <c r="G200" s="636"/>
      <c r="H200" s="636"/>
      <c r="I200" s="636"/>
      <c r="J200" s="636"/>
      <c r="K200" s="636"/>
      <c r="L200" s="636"/>
      <c r="M200" s="636"/>
      <c r="N200" s="636"/>
      <c r="O200" s="636"/>
      <c r="P200" s="636"/>
      <c r="Q200" s="482">
        <f>COUNT(D19:E198)</f>
        <v>0</v>
      </c>
      <c r="R200" s="482"/>
      <c r="S200" s="65" t="s">
        <v>76</v>
      </c>
      <c r="T200" s="3"/>
      <c r="AA200" s="6"/>
      <c r="AB200" s="6"/>
      <c r="AC200" s="6"/>
      <c r="AD200" s="149" t="s">
        <v>254</v>
      </c>
      <c r="AE200" s="66"/>
      <c r="AF200" s="66"/>
      <c r="AG200" s="66"/>
      <c r="AH200" s="66"/>
      <c r="AI200" s="66"/>
      <c r="AJ200" s="66"/>
      <c r="AK200" s="66"/>
      <c r="AL200" s="65"/>
      <c r="AM200" s="65"/>
      <c r="AN200" s="65"/>
      <c r="AO200" s="53"/>
      <c r="AP200" s="508">
        <f>SUM(AR19:AR198)</f>
        <v>0</v>
      </c>
      <c r="AQ200" s="508"/>
      <c r="AR200" s="508"/>
      <c r="AS200" s="3"/>
      <c r="AT200" s="149" t="s">
        <v>325</v>
      </c>
      <c r="AU200" s="66"/>
      <c r="AV200" s="66"/>
      <c r="AW200" s="66"/>
      <c r="AX200" s="66"/>
      <c r="AY200" s="66"/>
      <c r="AZ200" s="66"/>
      <c r="BA200" s="66"/>
      <c r="BB200" s="66"/>
      <c r="BC200" s="66"/>
      <c r="BD200" s="65"/>
      <c r="BE200" s="65"/>
      <c r="BF200" s="65"/>
      <c r="BG200" s="53"/>
      <c r="BH200" s="189"/>
      <c r="BI200" s="189"/>
      <c r="BJ200" s="508">
        <f>SUM(BK19:BK198)</f>
        <v>0</v>
      </c>
      <c r="BK200" s="508"/>
      <c r="BL200" s="190"/>
    </row>
    <row r="201" spans="2:65" ht="30.75" customHeight="1" x14ac:dyDescent="0.45">
      <c r="D201" s="650" t="s">
        <v>322</v>
      </c>
      <c r="E201" s="650"/>
      <c r="F201" s="650"/>
      <c r="G201" s="650"/>
      <c r="H201" s="650"/>
      <c r="I201" s="650"/>
      <c r="J201" s="650"/>
      <c r="K201" s="650"/>
      <c r="L201" s="650"/>
      <c r="M201" s="650"/>
      <c r="N201" s="650"/>
      <c r="O201" s="650"/>
      <c r="P201" s="650"/>
      <c r="Q201" s="474">
        <f>SUM(D19:E198)</f>
        <v>0</v>
      </c>
      <c r="R201" s="474"/>
      <c r="S201" s="67" t="s">
        <v>247</v>
      </c>
      <c r="T201" s="3"/>
      <c r="AL201" s="108"/>
      <c r="AM201" s="108"/>
      <c r="AN201" s="108"/>
      <c r="AO201" s="108"/>
      <c r="AP201" s="108"/>
    </row>
    <row r="202" spans="2:65" ht="6.75" customHeight="1" x14ac:dyDescent="0.45">
      <c r="D202" s="108"/>
      <c r="E202" s="108"/>
      <c r="F202" s="108"/>
      <c r="G202" s="108"/>
      <c r="H202" s="108"/>
      <c r="I202" s="108"/>
      <c r="J202" s="108"/>
      <c r="K202" s="108"/>
      <c r="L202" s="108"/>
      <c r="M202" s="108"/>
      <c r="N202" s="108"/>
      <c r="O202" s="108"/>
      <c r="P202" s="108"/>
      <c r="Q202" s="108"/>
      <c r="AL202" s="108"/>
      <c r="AM202" s="108"/>
      <c r="AN202" s="108"/>
      <c r="AO202" s="108"/>
      <c r="AP202" s="108"/>
    </row>
    <row r="203" spans="2:65" ht="16.5" customHeight="1" thickBot="1" x14ac:dyDescent="0.45">
      <c r="D203" s="68" t="s">
        <v>80</v>
      </c>
      <c r="E203" s="58"/>
      <c r="F203" s="58"/>
      <c r="G203" s="58"/>
      <c r="H203" s="58"/>
      <c r="I203" s="58"/>
      <c r="J203" s="58"/>
      <c r="L203" s="58"/>
      <c r="M203" s="58"/>
      <c r="N203" s="58"/>
      <c r="O203" s="58"/>
      <c r="P203" s="58"/>
      <c r="Q203" s="58"/>
      <c r="R203" s="58"/>
      <c r="S203" s="58"/>
      <c r="W203" s="6"/>
      <c r="X203" s="6"/>
      <c r="AJ203" s="108"/>
      <c r="AK203" s="108"/>
      <c r="AL203" s="108"/>
      <c r="AM203" s="108"/>
      <c r="AN203" s="108"/>
    </row>
    <row r="204" spans="2:65" ht="23.25" customHeight="1" x14ac:dyDescent="0.45">
      <c r="D204" s="145" t="s">
        <v>81</v>
      </c>
      <c r="E204" s="146"/>
      <c r="F204" s="146"/>
      <c r="G204" s="146"/>
      <c r="H204" s="146"/>
      <c r="I204" s="146"/>
      <c r="J204" s="146"/>
      <c r="K204" s="146"/>
      <c r="L204" s="146"/>
      <c r="M204" s="146"/>
      <c r="N204" s="146"/>
      <c r="O204" s="146"/>
      <c r="P204" s="475"/>
      <c r="Q204" s="476"/>
      <c r="R204" s="476"/>
      <c r="S204" s="477"/>
      <c r="W204" s="6"/>
      <c r="X204" s="6"/>
      <c r="AJ204" s="108"/>
      <c r="AK204" s="108"/>
      <c r="AL204" s="108"/>
      <c r="AM204" s="108"/>
      <c r="AN204" s="108"/>
    </row>
    <row r="205" spans="2:65" ht="24" customHeight="1" thickBot="1" x14ac:dyDescent="0.5">
      <c r="D205" s="147" t="s">
        <v>293</v>
      </c>
      <c r="E205" s="148"/>
      <c r="F205" s="148"/>
      <c r="G205" s="148"/>
      <c r="H205" s="148"/>
      <c r="I205" s="148"/>
      <c r="J205" s="148"/>
      <c r="K205" s="148"/>
      <c r="L205" s="148"/>
      <c r="M205" s="148"/>
      <c r="N205" s="148"/>
      <c r="O205" s="148"/>
      <c r="P205" s="478"/>
      <c r="Q205" s="479"/>
      <c r="R205" s="479"/>
      <c r="S205" s="69" t="s">
        <v>74</v>
      </c>
      <c r="AI205" s="108"/>
      <c r="AJ205" s="108"/>
      <c r="AK205" s="108"/>
      <c r="AL205" s="108"/>
      <c r="AM205" s="108"/>
      <c r="AN205" s="6"/>
    </row>
    <row r="206" spans="2:65" ht="4.5" customHeight="1" thickBot="1" x14ac:dyDescent="0.5">
      <c r="V206" s="6"/>
      <c r="W206" s="70"/>
      <c r="X206" s="70"/>
      <c r="AJ206" s="108"/>
      <c r="AK206" s="108"/>
      <c r="AL206" s="108"/>
      <c r="AM206" s="108"/>
      <c r="AN206" s="108"/>
    </row>
    <row r="207" spans="2:65" ht="24" customHeight="1" x14ac:dyDescent="0.45">
      <c r="E207" s="72"/>
      <c r="F207" s="72"/>
      <c r="G207" s="480" t="s">
        <v>86</v>
      </c>
      <c r="H207" s="480"/>
      <c r="I207" s="480"/>
      <c r="J207" s="480"/>
      <c r="K207" s="480"/>
      <c r="L207" s="480"/>
      <c r="M207" s="480"/>
      <c r="N207" s="480"/>
      <c r="O207" s="481">
        <f>AP200</f>
        <v>0</v>
      </c>
      <c r="P207" s="481"/>
      <c r="Q207" s="481"/>
      <c r="R207" s="481"/>
      <c r="S207" s="52" t="s">
        <v>74</v>
      </c>
      <c r="T207" s="74"/>
      <c r="U207" s="483" t="s">
        <v>314</v>
      </c>
      <c r="V207" s="6"/>
      <c r="W207" s="70"/>
      <c r="X207" s="70"/>
      <c r="Y207" s="485" t="s">
        <v>257</v>
      </c>
      <c r="Z207" s="486"/>
      <c r="AA207" s="486"/>
      <c r="AB207" s="486"/>
      <c r="AC207" s="487"/>
      <c r="AD207" s="491" t="s">
        <v>258</v>
      </c>
      <c r="AE207" s="492"/>
      <c r="AF207" s="492"/>
      <c r="AG207" s="492"/>
      <c r="AH207" s="492"/>
      <c r="AI207" s="492"/>
      <c r="AJ207" s="492"/>
      <c r="AK207" s="492"/>
      <c r="AL207" s="492"/>
      <c r="AM207" s="492"/>
      <c r="AN207" s="493"/>
      <c r="AO207" s="494" t="s">
        <v>85</v>
      </c>
      <c r="AP207" s="495"/>
      <c r="AQ207" s="496"/>
    </row>
    <row r="208" spans="2:65" ht="24" customHeight="1" x14ac:dyDescent="0.45">
      <c r="E208" s="72"/>
      <c r="F208" s="72"/>
      <c r="G208" s="497" t="s">
        <v>319</v>
      </c>
      <c r="H208" s="497"/>
      <c r="I208" s="497"/>
      <c r="J208" s="497"/>
      <c r="K208" s="497"/>
      <c r="L208" s="497"/>
      <c r="M208" s="497"/>
      <c r="N208" s="497"/>
      <c r="O208" s="498">
        <f>BJ200</f>
        <v>0</v>
      </c>
      <c r="P208" s="498"/>
      <c r="Q208" s="498"/>
      <c r="R208" s="498"/>
      <c r="S208" s="52" t="s">
        <v>74</v>
      </c>
      <c r="T208" s="74"/>
      <c r="U208" s="484"/>
      <c r="V208" s="6"/>
      <c r="W208" s="70"/>
      <c r="X208" s="70"/>
      <c r="Y208" s="488"/>
      <c r="Z208" s="489"/>
      <c r="AA208" s="489"/>
      <c r="AB208" s="489"/>
      <c r="AC208" s="490"/>
      <c r="AD208" s="491" t="s">
        <v>259</v>
      </c>
      <c r="AE208" s="492"/>
      <c r="AF208" s="492"/>
      <c r="AG208" s="492"/>
      <c r="AH208" s="492"/>
      <c r="AI208" s="492"/>
      <c r="AJ208" s="492"/>
      <c r="AK208" s="492"/>
      <c r="AL208" s="492"/>
      <c r="AM208" s="492"/>
      <c r="AN208" s="493"/>
      <c r="AO208" s="499">
        <f>IF(P204="有り",ROUNDDOWN(MIN(P205,Q201*200000),-3),0)</f>
        <v>0</v>
      </c>
      <c r="AP208" s="500"/>
      <c r="AQ208" s="501"/>
    </row>
    <row r="209" spans="1:46" ht="24" customHeight="1" thickBot="1" x14ac:dyDescent="0.5">
      <c r="E209" s="72"/>
      <c r="F209" s="72"/>
      <c r="G209" s="497" t="s">
        <v>207</v>
      </c>
      <c r="H209" s="497"/>
      <c r="I209" s="497"/>
      <c r="J209" s="497"/>
      <c r="K209" s="497"/>
      <c r="L209" s="497"/>
      <c r="M209" s="497"/>
      <c r="N209" s="497"/>
      <c r="O209" s="502">
        <f>AO208</f>
        <v>0</v>
      </c>
      <c r="P209" s="502"/>
      <c r="Q209" s="502"/>
      <c r="R209" s="502"/>
      <c r="S209" s="52" t="s">
        <v>74</v>
      </c>
      <c r="T209" s="74"/>
      <c r="U209" s="484"/>
      <c r="V209" s="6"/>
      <c r="AJ209" s="108"/>
      <c r="AK209" s="108"/>
      <c r="AL209" s="108"/>
      <c r="AM209" s="108"/>
      <c r="AN209" s="108"/>
      <c r="AS209" s="71"/>
      <c r="AT209" s="71"/>
    </row>
    <row r="210" spans="1:46" ht="36" customHeight="1" x14ac:dyDescent="0.45">
      <c r="D210" s="72"/>
      <c r="E210" s="72"/>
      <c r="F210" s="72"/>
      <c r="G210" s="466" t="s">
        <v>97</v>
      </c>
      <c r="H210" s="466"/>
      <c r="I210" s="466"/>
      <c r="J210" s="466"/>
      <c r="K210" s="466"/>
      <c r="L210" s="466"/>
      <c r="M210" s="466"/>
      <c r="N210" s="466"/>
      <c r="O210" s="467">
        <f>ROUNDDOWN(MIN(O10,AA210),-3)</f>
        <v>0</v>
      </c>
      <c r="P210" s="467"/>
      <c r="Q210" s="467"/>
      <c r="R210" s="467"/>
      <c r="S210" s="52" t="s">
        <v>74</v>
      </c>
      <c r="T210" s="74"/>
      <c r="U210" s="132" t="s">
        <v>307</v>
      </c>
      <c r="Y210" s="468" t="s">
        <v>308</v>
      </c>
      <c r="Z210" s="468"/>
      <c r="AA210" s="469">
        <f>O207+O208+O209</f>
        <v>0</v>
      </c>
      <c r="AB210" s="469"/>
      <c r="AC210" s="469"/>
      <c r="AD210" s="469"/>
      <c r="AE210" s="469"/>
      <c r="AF210" s="3" t="s">
        <v>309</v>
      </c>
      <c r="AO210" s="3"/>
      <c r="AP210" s="3"/>
      <c r="AQ210" s="3"/>
      <c r="AR210" s="3"/>
      <c r="AS210" s="108"/>
      <c r="AT210" s="3"/>
    </row>
    <row r="211" spans="1:46" ht="10.5" customHeight="1" x14ac:dyDescent="0.45">
      <c r="K211" s="73"/>
      <c r="L211" s="73"/>
      <c r="M211" s="73"/>
      <c r="N211" s="73"/>
      <c r="O211" s="73"/>
      <c r="P211" s="73"/>
      <c r="Q211" s="73"/>
      <c r="R211" s="55"/>
      <c r="S211" s="55"/>
      <c r="T211" s="74"/>
      <c r="Y211" s="58"/>
      <c r="Z211" s="58"/>
      <c r="AA211" s="58"/>
      <c r="AB211" s="58"/>
      <c r="AC211" s="108"/>
      <c r="AF211" s="108"/>
      <c r="AH211" s="108"/>
      <c r="AI211" s="108"/>
      <c r="AL211" s="108"/>
      <c r="AN211" s="108"/>
      <c r="AO211" s="108"/>
      <c r="AP211" s="3"/>
      <c r="AQ211" s="3"/>
      <c r="AR211" s="3"/>
      <c r="AS211" s="108"/>
      <c r="AT211" s="3"/>
    </row>
    <row r="212" spans="1:46" ht="26.25" customHeight="1" x14ac:dyDescent="0.45">
      <c r="E212" s="74"/>
      <c r="F212" s="74"/>
      <c r="G212" s="74"/>
      <c r="H212" s="74"/>
      <c r="I212" s="74"/>
      <c r="J212" s="74"/>
      <c r="K212" s="74"/>
      <c r="L212" s="74"/>
      <c r="M212" s="74"/>
      <c r="N212" s="74"/>
      <c r="O212" s="74"/>
      <c r="P212" s="74"/>
      <c r="Q212" s="74"/>
      <c r="R212" s="74"/>
      <c r="S212" s="74"/>
      <c r="T212" s="74"/>
      <c r="U212" s="74"/>
      <c r="Y212" s="58"/>
      <c r="Z212" s="58"/>
      <c r="AA212" s="58"/>
      <c r="AB212" s="58"/>
      <c r="AC212" s="108"/>
      <c r="AF212" s="108"/>
      <c r="AH212" s="108"/>
      <c r="AI212" s="108"/>
      <c r="AL212" s="108"/>
      <c r="AN212" s="108"/>
      <c r="AO212" s="108"/>
      <c r="AP212" s="3"/>
      <c r="AQ212" s="3"/>
      <c r="AR212" s="3"/>
      <c r="AS212" s="108"/>
      <c r="AT212" s="3"/>
    </row>
    <row r="213" spans="1:46" ht="18.75" customHeight="1" x14ac:dyDescent="0.45">
      <c r="U213" s="74"/>
      <c r="AC213" s="108"/>
      <c r="AF213" s="108"/>
      <c r="AH213" s="108"/>
      <c r="AI213" s="108"/>
      <c r="AL213" s="108"/>
      <c r="AN213" s="108"/>
      <c r="AO213" s="108"/>
      <c r="AP213" s="3"/>
      <c r="AQ213" s="3"/>
      <c r="AR213" s="3"/>
      <c r="AS213" s="108"/>
      <c r="AT213" s="3"/>
    </row>
    <row r="214" spans="1:46" ht="18.75" customHeight="1" x14ac:dyDescent="0.5">
      <c r="A214" s="75"/>
      <c r="S214" s="3"/>
      <c r="T214" s="3"/>
      <c r="W214" s="108"/>
      <c r="X214" s="108"/>
      <c r="Y214" s="108"/>
      <c r="Z214" s="108"/>
      <c r="AA214" s="108"/>
      <c r="AB214" s="108"/>
      <c r="AC214" s="108"/>
      <c r="AD214" s="108"/>
      <c r="AE214" s="108"/>
      <c r="AF214" s="108"/>
      <c r="AG214" s="108"/>
      <c r="AH214" s="108"/>
      <c r="AI214" s="108"/>
      <c r="AJ214" s="108"/>
      <c r="AK214" s="108"/>
      <c r="AL214" s="108"/>
      <c r="AM214" s="108"/>
      <c r="AN214" s="108"/>
      <c r="AO214" s="108"/>
      <c r="AP214" s="108"/>
      <c r="AQ214" s="108"/>
      <c r="AR214" s="3"/>
    </row>
    <row r="215" spans="1:46" ht="18.75" customHeight="1" x14ac:dyDescent="0.45">
      <c r="S215" s="3"/>
      <c r="T215" s="3"/>
      <c r="AA215" s="108"/>
      <c r="AD215" s="108"/>
      <c r="AF215" s="108"/>
      <c r="AG215" s="108"/>
      <c r="AJ215" s="108"/>
      <c r="AM215" s="108"/>
      <c r="AO215" s="3"/>
      <c r="AP215" s="3"/>
      <c r="AQ215" s="108"/>
      <c r="AR215" s="3"/>
    </row>
    <row r="216" spans="1:46" ht="18.75" customHeight="1" x14ac:dyDescent="0.45">
      <c r="S216" s="3"/>
      <c r="T216" s="3"/>
      <c r="AA216" s="108"/>
      <c r="AD216" s="108"/>
      <c r="AF216" s="108"/>
      <c r="AG216" s="108"/>
      <c r="AJ216" s="108"/>
      <c r="AM216" s="108"/>
      <c r="AO216" s="3"/>
      <c r="AP216" s="3"/>
      <c r="AQ216" s="108"/>
      <c r="AR216" s="3"/>
    </row>
    <row r="217" spans="1:46" ht="35.25" customHeight="1" x14ac:dyDescent="0.45">
      <c r="S217" s="3"/>
      <c r="T217" s="3"/>
      <c r="W217" s="6"/>
      <c r="X217" s="6"/>
      <c r="Y217" s="6"/>
      <c r="Z217" s="6"/>
      <c r="AA217" s="108"/>
      <c r="AD217" s="108"/>
      <c r="AF217" s="108"/>
      <c r="AG217" s="108"/>
      <c r="AJ217" s="108"/>
      <c r="AM217" s="108"/>
      <c r="AO217" s="3"/>
      <c r="AP217" s="3"/>
      <c r="AQ217" s="108"/>
      <c r="AR217" s="3"/>
    </row>
    <row r="218" spans="1:46" ht="20.399999999999999" customHeight="1" x14ac:dyDescent="0.45">
      <c r="S218" s="3"/>
      <c r="T218" s="3"/>
      <c r="W218" s="6"/>
      <c r="X218" s="6"/>
      <c r="Y218" s="6"/>
      <c r="Z218" s="6"/>
      <c r="AA218" s="108"/>
      <c r="AD218" s="108"/>
      <c r="AF218" s="108"/>
      <c r="AG218" s="108"/>
      <c r="AJ218" s="108"/>
      <c r="AM218" s="108"/>
      <c r="AO218" s="3"/>
      <c r="AP218" s="3"/>
      <c r="AQ218" s="108"/>
      <c r="AR218" s="3"/>
    </row>
    <row r="219" spans="1:46" ht="20.399999999999999" customHeight="1" x14ac:dyDescent="0.45">
      <c r="S219" s="3"/>
      <c r="T219" s="7"/>
      <c r="U219" s="7"/>
      <c r="V219" s="7"/>
      <c r="AA219" s="108"/>
      <c r="AD219" s="108"/>
      <c r="AF219" s="108"/>
      <c r="AG219" s="108"/>
      <c r="AJ219" s="108"/>
      <c r="AM219" s="108"/>
      <c r="AO219" s="3"/>
      <c r="AP219" s="3"/>
      <c r="AQ219" s="108"/>
      <c r="AR219" s="3"/>
    </row>
    <row r="220" spans="1:46" ht="27" customHeight="1" x14ac:dyDescent="0.45">
      <c r="S220" s="3"/>
      <c r="T220" s="7"/>
      <c r="U220" s="7"/>
      <c r="V220" s="7"/>
      <c r="AM220" s="6"/>
      <c r="AN220" s="6"/>
    </row>
    <row r="221" spans="1:46" ht="26.25" customHeight="1" x14ac:dyDescent="0.45">
      <c r="S221" s="3"/>
      <c r="T221" s="7"/>
      <c r="U221" s="7"/>
      <c r="V221" s="7"/>
      <c r="AM221" s="6"/>
      <c r="AN221" s="6"/>
    </row>
    <row r="222" spans="1:46" ht="26.25" customHeight="1" x14ac:dyDescent="0.45">
      <c r="N222" s="54"/>
      <c r="V222" s="7"/>
      <c r="W222" s="7"/>
      <c r="X222" s="7"/>
    </row>
    <row r="223" spans="1:46" ht="26.25" customHeight="1" x14ac:dyDescent="0.45">
      <c r="V223" s="7"/>
      <c r="W223" s="7"/>
      <c r="X223" s="7"/>
      <c r="Y223" s="7"/>
      <c r="Z223" s="7"/>
      <c r="AA223" s="7"/>
      <c r="AB223" s="7"/>
      <c r="AC223" s="470"/>
      <c r="AD223" s="470"/>
      <c r="AE223" s="470"/>
      <c r="AF223" s="470"/>
      <c r="AG223" s="470"/>
      <c r="AH223" s="470"/>
      <c r="AI223" s="470"/>
      <c r="AJ223" s="473"/>
      <c r="AK223" s="473"/>
    </row>
    <row r="224" spans="1:46" ht="26.25" customHeight="1" x14ac:dyDescent="0.45">
      <c r="Y224" s="7"/>
      <c r="Z224" s="7"/>
      <c r="AA224" s="7"/>
      <c r="AB224" s="7"/>
      <c r="AC224" s="470"/>
      <c r="AD224" s="470"/>
      <c r="AE224" s="470"/>
      <c r="AF224" s="470"/>
      <c r="AG224" s="470"/>
      <c r="AH224" s="470"/>
      <c r="AI224" s="470"/>
      <c r="AJ224" s="473"/>
      <c r="AK224" s="473"/>
    </row>
    <row r="225" spans="21:40" x14ac:dyDescent="0.45">
      <c r="Y225" s="7"/>
      <c r="Z225" s="7"/>
      <c r="AA225" s="7"/>
      <c r="AB225" s="7"/>
      <c r="AC225" s="470"/>
      <c r="AD225" s="470"/>
      <c r="AE225" s="470"/>
      <c r="AF225" s="470"/>
      <c r="AG225" s="470"/>
      <c r="AH225" s="470"/>
      <c r="AI225" s="470"/>
      <c r="AJ225" s="473"/>
      <c r="AK225" s="473"/>
    </row>
    <row r="226" spans="21:40" x14ac:dyDescent="0.45">
      <c r="Y226" s="7"/>
      <c r="Z226" s="7"/>
      <c r="AA226" s="7"/>
      <c r="AB226" s="7"/>
      <c r="AC226" s="470"/>
      <c r="AD226" s="470"/>
      <c r="AE226" s="470"/>
      <c r="AF226" s="470"/>
      <c r="AG226" s="470"/>
      <c r="AH226" s="470"/>
      <c r="AI226" s="470"/>
      <c r="AJ226" s="473"/>
      <c r="AK226" s="473"/>
    </row>
    <row r="227" spans="21:40" x14ac:dyDescent="0.4">
      <c r="U227" s="6"/>
      <c r="V227" s="2"/>
      <c r="Y227" s="7"/>
      <c r="Z227" s="7"/>
      <c r="AA227" s="7"/>
      <c r="AB227" s="7"/>
      <c r="AC227" s="470"/>
      <c r="AD227" s="470"/>
      <c r="AE227" s="470"/>
      <c r="AF227" s="470"/>
      <c r="AG227" s="470"/>
      <c r="AH227" s="470"/>
      <c r="AI227" s="470"/>
      <c r="AJ227" s="473"/>
      <c r="AK227" s="473"/>
    </row>
    <row r="228" spans="21:40" x14ac:dyDescent="0.45">
      <c r="U228" s="6"/>
      <c r="V228" s="4"/>
      <c r="W228" s="4"/>
      <c r="X228" s="4"/>
    </row>
    <row r="229" spans="21:40" x14ac:dyDescent="0.45">
      <c r="U229" s="6"/>
      <c r="V229" s="4"/>
      <c r="W229" s="4"/>
      <c r="X229" s="4"/>
    </row>
    <row r="230" spans="21:40" x14ac:dyDescent="0.45">
      <c r="U230" s="6"/>
      <c r="V230" s="108"/>
      <c r="W230" s="108"/>
      <c r="X230" s="108"/>
      <c r="AH230" s="6"/>
      <c r="AI230" s="6"/>
      <c r="AJ230" s="6"/>
      <c r="AK230" s="6"/>
      <c r="AL230" s="6"/>
      <c r="AM230" s="6"/>
      <c r="AN230" s="6"/>
    </row>
    <row r="231" spans="21:40" x14ac:dyDescent="0.45">
      <c r="U231" s="6"/>
      <c r="AH231" s="6"/>
      <c r="AI231" s="6"/>
      <c r="AJ231" s="6"/>
      <c r="AK231" s="6"/>
      <c r="AL231" s="6"/>
      <c r="AM231" s="6"/>
      <c r="AN231" s="6"/>
    </row>
    <row r="232" spans="21:40" x14ac:dyDescent="0.45">
      <c r="U232" s="6"/>
      <c r="Y232" s="4"/>
      <c r="Z232" s="4"/>
      <c r="AA232" s="4"/>
      <c r="AB232" s="465"/>
      <c r="AC232" s="465"/>
      <c r="AD232" s="465"/>
      <c r="AE232" s="465"/>
      <c r="AH232" s="6"/>
      <c r="AI232" s="6"/>
      <c r="AJ232" s="6"/>
      <c r="AK232" s="6"/>
      <c r="AL232" s="6"/>
      <c r="AM232" s="6"/>
      <c r="AN232" s="6"/>
    </row>
    <row r="233" spans="21:40" x14ac:dyDescent="0.45">
      <c r="Y233" s="4"/>
      <c r="Z233" s="4"/>
      <c r="AA233" s="4"/>
      <c r="AB233" s="465"/>
      <c r="AC233" s="465"/>
      <c r="AD233" s="465"/>
      <c r="AE233" s="465"/>
      <c r="AH233" s="6"/>
      <c r="AI233" s="6"/>
      <c r="AJ233" s="6"/>
      <c r="AK233" s="6"/>
      <c r="AL233" s="6"/>
      <c r="AM233" s="6"/>
      <c r="AN233" s="6"/>
    </row>
    <row r="234" spans="21:40" x14ac:dyDescent="0.45">
      <c r="Y234" s="108"/>
      <c r="Z234" s="108"/>
      <c r="AA234" s="108"/>
      <c r="AB234" s="465"/>
      <c r="AC234" s="465"/>
      <c r="AD234" s="465"/>
      <c r="AE234" s="465"/>
      <c r="AH234" s="6"/>
      <c r="AI234" s="6"/>
      <c r="AJ234" s="6"/>
      <c r="AK234" s="6"/>
      <c r="AL234" s="6"/>
      <c r="AM234" s="6"/>
      <c r="AN234" s="6"/>
    </row>
    <row r="235" spans="21:40" x14ac:dyDescent="0.45">
      <c r="AH235" s="6"/>
      <c r="AI235" s="6"/>
      <c r="AJ235" s="6"/>
      <c r="AK235" s="6"/>
      <c r="AL235" s="6"/>
      <c r="AM235" s="6"/>
      <c r="AN235" s="6"/>
    </row>
  </sheetData>
  <sheetProtection algorithmName="SHA-512" hashValue="4DlDAfBXk0MqUJvaRYSc1veuX58FKxgtk1bYcr1fKz2/wA2aWb1xQUBN4ejB8bzOxSHwDvJmNq9B6OrbifAi9g==" saltValue="cIFhD0NJ7Jacjxuu/gvzhw==" spinCount="100000" sheet="1" objects="1" scenarios="1"/>
  <dataConsolidate/>
  <mergeCells count="1513">
    <mergeCell ref="C13:G13"/>
    <mergeCell ref="H13:J13"/>
    <mergeCell ref="L13:P13"/>
    <mergeCell ref="Q13:S13"/>
    <mergeCell ref="C14:S14"/>
    <mergeCell ref="C15:R15"/>
    <mergeCell ref="O8:P8"/>
    <mergeCell ref="Q8:S8"/>
    <mergeCell ref="C10:F10"/>
    <mergeCell ref="G10:N10"/>
    <mergeCell ref="O10:R10"/>
    <mergeCell ref="C12:S12"/>
    <mergeCell ref="A1:G1"/>
    <mergeCell ref="Q1:S1"/>
    <mergeCell ref="A3:E3"/>
    <mergeCell ref="F3:S3"/>
    <mergeCell ref="P5:Q5"/>
    <mergeCell ref="R5:S5"/>
    <mergeCell ref="J19:K24"/>
    <mergeCell ref="L19:M24"/>
    <mergeCell ref="R17:S17"/>
    <mergeCell ref="W17:Y17"/>
    <mergeCell ref="F18:G18"/>
    <mergeCell ref="H18:I18"/>
    <mergeCell ref="J18:K18"/>
    <mergeCell ref="L18:M18"/>
    <mergeCell ref="N18:O18"/>
    <mergeCell ref="P18:Q18"/>
    <mergeCell ref="R18:S18"/>
    <mergeCell ref="B16:C18"/>
    <mergeCell ref="D16:E18"/>
    <mergeCell ref="F16:I16"/>
    <mergeCell ref="J16:O16"/>
    <mergeCell ref="P16:Q16"/>
    <mergeCell ref="R16:S16"/>
    <mergeCell ref="F17:G17"/>
    <mergeCell ref="H17:I17"/>
    <mergeCell ref="J17:O17"/>
    <mergeCell ref="P17:Q17"/>
    <mergeCell ref="BI19:BJ19"/>
    <mergeCell ref="BK19:BK24"/>
    <mergeCell ref="AB20:AE21"/>
    <mergeCell ref="AM20:AO20"/>
    <mergeCell ref="AP20:AQ20"/>
    <mergeCell ref="AT20:AT22"/>
    <mergeCell ref="AU20:BD20"/>
    <mergeCell ref="BE20:BH20"/>
    <mergeCell ref="BI20:BJ20"/>
    <mergeCell ref="AM21:AO21"/>
    <mergeCell ref="AB19:AE19"/>
    <mergeCell ref="AJ19:AL19"/>
    <mergeCell ref="AM19:AO19"/>
    <mergeCell ref="AR19:AR24"/>
    <mergeCell ref="AU19:BD19"/>
    <mergeCell ref="BE19:BH19"/>
    <mergeCell ref="AP21:AQ21"/>
    <mergeCell ref="AU21:BD21"/>
    <mergeCell ref="BE21:BH21"/>
    <mergeCell ref="AU23:BD23"/>
    <mergeCell ref="B25:C30"/>
    <mergeCell ref="D25:E30"/>
    <mergeCell ref="F25:G30"/>
    <mergeCell ref="H25:I30"/>
    <mergeCell ref="J25:K30"/>
    <mergeCell ref="L25:M30"/>
    <mergeCell ref="BE23:BH23"/>
    <mergeCell ref="BI23:BJ23"/>
    <mergeCell ref="AB24:AQ24"/>
    <mergeCell ref="AU24:BD24"/>
    <mergeCell ref="BE24:BH24"/>
    <mergeCell ref="BI24:BJ24"/>
    <mergeCell ref="BI21:BJ21"/>
    <mergeCell ref="AB22:AE23"/>
    <mergeCell ref="AM22:AO22"/>
    <mergeCell ref="AP22:AQ22"/>
    <mergeCell ref="AU22:BD22"/>
    <mergeCell ref="BE22:BH22"/>
    <mergeCell ref="BI22:BJ22"/>
    <mergeCell ref="AM23:AO23"/>
    <mergeCell ref="AP23:AQ23"/>
    <mergeCell ref="AT23:AT24"/>
    <mergeCell ref="N19:O24"/>
    <mergeCell ref="P19:Q24"/>
    <mergeCell ref="R19:S24"/>
    <mergeCell ref="W19:W24"/>
    <mergeCell ref="X19:X24"/>
    <mergeCell ref="Y19:Y24"/>
    <mergeCell ref="B19:C24"/>
    <mergeCell ref="D19:E24"/>
    <mergeCell ref="F19:G24"/>
    <mergeCell ref="H19:I24"/>
    <mergeCell ref="BK25:BK30"/>
    <mergeCell ref="AB26:AE27"/>
    <mergeCell ref="AM26:AO26"/>
    <mergeCell ref="AP26:AQ26"/>
    <mergeCell ref="AT26:AT28"/>
    <mergeCell ref="AU26:BD26"/>
    <mergeCell ref="BE26:BH26"/>
    <mergeCell ref="BI26:BJ26"/>
    <mergeCell ref="AM27:AO27"/>
    <mergeCell ref="AB25:AE25"/>
    <mergeCell ref="AJ25:AL25"/>
    <mergeCell ref="AM25:AO25"/>
    <mergeCell ref="AR25:AR30"/>
    <mergeCell ref="AU25:BD25"/>
    <mergeCell ref="BE25:BH25"/>
    <mergeCell ref="AP27:AQ27"/>
    <mergeCell ref="AU27:BD27"/>
    <mergeCell ref="BE27:BH27"/>
    <mergeCell ref="AU29:BD29"/>
    <mergeCell ref="J31:K36"/>
    <mergeCell ref="L31:M36"/>
    <mergeCell ref="BE29:BH29"/>
    <mergeCell ref="BI29:BJ29"/>
    <mergeCell ref="AB30:AQ30"/>
    <mergeCell ref="AU30:BD30"/>
    <mergeCell ref="BE30:BH30"/>
    <mergeCell ref="BI30:BJ30"/>
    <mergeCell ref="BI27:BJ27"/>
    <mergeCell ref="AB28:AE29"/>
    <mergeCell ref="AM28:AO28"/>
    <mergeCell ref="AP28:AQ28"/>
    <mergeCell ref="AU28:BD28"/>
    <mergeCell ref="BE28:BH28"/>
    <mergeCell ref="BI28:BJ28"/>
    <mergeCell ref="AM29:AO29"/>
    <mergeCell ref="AP29:AQ29"/>
    <mergeCell ref="AT29:AT30"/>
    <mergeCell ref="N25:O30"/>
    <mergeCell ref="P25:Q30"/>
    <mergeCell ref="R25:S30"/>
    <mergeCell ref="W25:W30"/>
    <mergeCell ref="X25:X30"/>
    <mergeCell ref="Y25:Y30"/>
    <mergeCell ref="BI31:BJ31"/>
    <mergeCell ref="BI25:BJ25"/>
    <mergeCell ref="BK31:BK36"/>
    <mergeCell ref="AB32:AE33"/>
    <mergeCell ref="AM32:AO32"/>
    <mergeCell ref="AP32:AQ32"/>
    <mergeCell ref="AT32:AT34"/>
    <mergeCell ref="AU32:BD32"/>
    <mergeCell ref="BE32:BH32"/>
    <mergeCell ref="BI32:BJ32"/>
    <mergeCell ref="AM33:AO33"/>
    <mergeCell ref="AB31:AE31"/>
    <mergeCell ref="AJ31:AL31"/>
    <mergeCell ref="AM31:AO31"/>
    <mergeCell ref="AR31:AR36"/>
    <mergeCell ref="AU31:BD31"/>
    <mergeCell ref="BE31:BH31"/>
    <mergeCell ref="AP33:AQ33"/>
    <mergeCell ref="AU33:BD33"/>
    <mergeCell ref="BE33:BH33"/>
    <mergeCell ref="AU35:BD35"/>
    <mergeCell ref="B37:C42"/>
    <mergeCell ref="D37:E42"/>
    <mergeCell ref="F37:G42"/>
    <mergeCell ref="H37:I42"/>
    <mergeCell ref="J37:K42"/>
    <mergeCell ref="L37:M42"/>
    <mergeCell ref="BE35:BH35"/>
    <mergeCell ref="BI35:BJ35"/>
    <mergeCell ref="AB36:AQ36"/>
    <mergeCell ref="AU36:BD36"/>
    <mergeCell ref="BE36:BH36"/>
    <mergeCell ref="BI36:BJ36"/>
    <mergeCell ref="BI33:BJ33"/>
    <mergeCell ref="AB34:AE35"/>
    <mergeCell ref="AM34:AO34"/>
    <mergeCell ref="AP34:AQ34"/>
    <mergeCell ref="AU34:BD34"/>
    <mergeCell ref="BE34:BH34"/>
    <mergeCell ref="BI34:BJ34"/>
    <mergeCell ref="AM35:AO35"/>
    <mergeCell ref="AP35:AQ35"/>
    <mergeCell ref="AT35:AT36"/>
    <mergeCell ref="N31:O36"/>
    <mergeCell ref="P31:Q36"/>
    <mergeCell ref="R31:S36"/>
    <mergeCell ref="W31:W36"/>
    <mergeCell ref="X31:X36"/>
    <mergeCell ref="Y31:Y36"/>
    <mergeCell ref="B31:C36"/>
    <mergeCell ref="D31:E36"/>
    <mergeCell ref="F31:G36"/>
    <mergeCell ref="H31:I36"/>
    <mergeCell ref="BK37:BK42"/>
    <mergeCell ref="AB38:AE39"/>
    <mergeCell ref="AM38:AO38"/>
    <mergeCell ref="AP38:AQ38"/>
    <mergeCell ref="AT38:AT40"/>
    <mergeCell ref="AU38:BD38"/>
    <mergeCell ref="BE38:BH38"/>
    <mergeCell ref="BI38:BJ38"/>
    <mergeCell ref="AM39:AO39"/>
    <mergeCell ref="AB37:AE37"/>
    <mergeCell ref="AJ37:AL37"/>
    <mergeCell ref="AM37:AO37"/>
    <mergeCell ref="AR37:AR42"/>
    <mergeCell ref="AU37:BD37"/>
    <mergeCell ref="BE37:BH37"/>
    <mergeCell ref="AP39:AQ39"/>
    <mergeCell ref="AU39:BD39"/>
    <mergeCell ref="BE39:BH39"/>
    <mergeCell ref="AU41:BD41"/>
    <mergeCell ref="J43:K48"/>
    <mergeCell ref="L43:M48"/>
    <mergeCell ref="BE41:BH41"/>
    <mergeCell ref="BI41:BJ41"/>
    <mergeCell ref="AB42:AQ42"/>
    <mergeCell ref="AU42:BD42"/>
    <mergeCell ref="BE42:BH42"/>
    <mergeCell ref="BI42:BJ42"/>
    <mergeCell ref="BI39:BJ39"/>
    <mergeCell ref="AB40:AE41"/>
    <mergeCell ref="AM40:AO40"/>
    <mergeCell ref="AP40:AQ40"/>
    <mergeCell ref="AU40:BD40"/>
    <mergeCell ref="BE40:BH40"/>
    <mergeCell ref="BI40:BJ40"/>
    <mergeCell ref="AM41:AO41"/>
    <mergeCell ref="AP41:AQ41"/>
    <mergeCell ref="AT41:AT42"/>
    <mergeCell ref="N37:O42"/>
    <mergeCell ref="P37:Q42"/>
    <mergeCell ref="R37:S42"/>
    <mergeCell ref="W37:W42"/>
    <mergeCell ref="X37:X42"/>
    <mergeCell ref="Y37:Y42"/>
    <mergeCell ref="BI43:BJ43"/>
    <mergeCell ref="BI37:BJ37"/>
    <mergeCell ref="BK43:BK48"/>
    <mergeCell ref="AB44:AE45"/>
    <mergeCell ref="AM44:AO44"/>
    <mergeCell ref="AP44:AQ44"/>
    <mergeCell ref="AT44:AT46"/>
    <mergeCell ref="AU44:BD44"/>
    <mergeCell ref="BE44:BH44"/>
    <mergeCell ref="BI44:BJ44"/>
    <mergeCell ref="AM45:AO45"/>
    <mergeCell ref="AB43:AE43"/>
    <mergeCell ref="AJ43:AL43"/>
    <mergeCell ref="AM43:AO43"/>
    <mergeCell ref="AR43:AR48"/>
    <mergeCell ref="AU43:BD43"/>
    <mergeCell ref="BE43:BH43"/>
    <mergeCell ref="AP45:AQ45"/>
    <mergeCell ref="AU45:BD45"/>
    <mergeCell ref="BE45:BH45"/>
    <mergeCell ref="AU47:BD47"/>
    <mergeCell ref="B49:C54"/>
    <mergeCell ref="D49:E54"/>
    <mergeCell ref="F49:G54"/>
    <mergeCell ref="H49:I54"/>
    <mergeCell ref="J49:K54"/>
    <mergeCell ref="L49:M54"/>
    <mergeCell ref="BE47:BH47"/>
    <mergeCell ref="BI47:BJ47"/>
    <mergeCell ref="AB48:AQ48"/>
    <mergeCell ref="AU48:BD48"/>
    <mergeCell ref="BE48:BH48"/>
    <mergeCell ref="BI48:BJ48"/>
    <mergeCell ref="BI45:BJ45"/>
    <mergeCell ref="AB46:AE47"/>
    <mergeCell ref="AM46:AO46"/>
    <mergeCell ref="AP46:AQ46"/>
    <mergeCell ref="AU46:BD46"/>
    <mergeCell ref="BE46:BH46"/>
    <mergeCell ref="BI46:BJ46"/>
    <mergeCell ref="AM47:AO47"/>
    <mergeCell ref="AP47:AQ47"/>
    <mergeCell ref="AT47:AT48"/>
    <mergeCell ref="N43:O48"/>
    <mergeCell ref="P43:Q48"/>
    <mergeCell ref="R43:S48"/>
    <mergeCell ref="W43:W48"/>
    <mergeCell ref="X43:X48"/>
    <mergeCell ref="Y43:Y48"/>
    <mergeCell ref="B43:C48"/>
    <mergeCell ref="D43:E48"/>
    <mergeCell ref="F43:G48"/>
    <mergeCell ref="H43:I48"/>
    <mergeCell ref="BK49:BK54"/>
    <mergeCell ref="AB50:AE51"/>
    <mergeCell ref="AM50:AO50"/>
    <mergeCell ref="AP50:AQ50"/>
    <mergeCell ref="AT50:AT52"/>
    <mergeCell ref="AU50:BD50"/>
    <mergeCell ref="BE50:BH50"/>
    <mergeCell ref="BI50:BJ50"/>
    <mergeCell ref="AM51:AO51"/>
    <mergeCell ref="AB49:AE49"/>
    <mergeCell ref="AJ49:AL49"/>
    <mergeCell ref="AM49:AO49"/>
    <mergeCell ref="AR49:AR54"/>
    <mergeCell ref="AU49:BD49"/>
    <mergeCell ref="BE49:BH49"/>
    <mergeCell ref="AP51:AQ51"/>
    <mergeCell ref="AU51:BD51"/>
    <mergeCell ref="BE51:BH51"/>
    <mergeCell ref="AU53:BD53"/>
    <mergeCell ref="J55:K60"/>
    <mergeCell ref="L55:M60"/>
    <mergeCell ref="BE53:BH53"/>
    <mergeCell ref="BI53:BJ53"/>
    <mergeCell ref="AB54:AQ54"/>
    <mergeCell ref="AU54:BD54"/>
    <mergeCell ref="BE54:BH54"/>
    <mergeCell ref="BI54:BJ54"/>
    <mergeCell ref="BI51:BJ51"/>
    <mergeCell ref="AB52:AE53"/>
    <mergeCell ref="AM52:AO52"/>
    <mergeCell ref="AP52:AQ52"/>
    <mergeCell ref="AU52:BD52"/>
    <mergeCell ref="BE52:BH52"/>
    <mergeCell ref="BI52:BJ52"/>
    <mergeCell ref="AM53:AO53"/>
    <mergeCell ref="AP53:AQ53"/>
    <mergeCell ref="AT53:AT54"/>
    <mergeCell ref="N49:O54"/>
    <mergeCell ref="P49:Q54"/>
    <mergeCell ref="R49:S54"/>
    <mergeCell ref="W49:W54"/>
    <mergeCell ref="X49:X54"/>
    <mergeCell ref="Y49:Y54"/>
    <mergeCell ref="BI55:BJ55"/>
    <mergeCell ref="BI49:BJ49"/>
    <mergeCell ref="BK55:BK60"/>
    <mergeCell ref="AB56:AE57"/>
    <mergeCell ref="AM56:AO56"/>
    <mergeCell ref="AP56:AQ56"/>
    <mergeCell ref="AT56:AT58"/>
    <mergeCell ref="AU56:BD56"/>
    <mergeCell ref="BE56:BH56"/>
    <mergeCell ref="BI56:BJ56"/>
    <mergeCell ref="AM57:AO57"/>
    <mergeCell ref="AB55:AE55"/>
    <mergeCell ref="AJ55:AL55"/>
    <mergeCell ref="AM55:AO55"/>
    <mergeCell ref="AR55:AR60"/>
    <mergeCell ref="AU55:BD55"/>
    <mergeCell ref="BE55:BH55"/>
    <mergeCell ref="AP57:AQ57"/>
    <mergeCell ref="AU57:BD57"/>
    <mergeCell ref="BE57:BH57"/>
    <mergeCell ref="AU59:BD59"/>
    <mergeCell ref="B61:C66"/>
    <mergeCell ref="D61:E66"/>
    <mergeCell ref="F61:G66"/>
    <mergeCell ref="H61:I66"/>
    <mergeCell ref="J61:K66"/>
    <mergeCell ref="L61:M66"/>
    <mergeCell ref="BE59:BH59"/>
    <mergeCell ref="BI59:BJ59"/>
    <mergeCell ref="AB60:AQ60"/>
    <mergeCell ref="AU60:BD60"/>
    <mergeCell ref="BE60:BH60"/>
    <mergeCell ref="BI60:BJ60"/>
    <mergeCell ref="BI57:BJ57"/>
    <mergeCell ref="AB58:AE59"/>
    <mergeCell ref="AM58:AO58"/>
    <mergeCell ref="AP58:AQ58"/>
    <mergeCell ref="AU58:BD58"/>
    <mergeCell ref="BE58:BH58"/>
    <mergeCell ref="BI58:BJ58"/>
    <mergeCell ref="AM59:AO59"/>
    <mergeCell ref="AP59:AQ59"/>
    <mergeCell ref="AT59:AT60"/>
    <mergeCell ref="N55:O60"/>
    <mergeCell ref="P55:Q60"/>
    <mergeCell ref="R55:S60"/>
    <mergeCell ref="W55:W60"/>
    <mergeCell ref="X55:X60"/>
    <mergeCell ref="Y55:Y60"/>
    <mergeCell ref="B55:C60"/>
    <mergeCell ref="D55:E60"/>
    <mergeCell ref="F55:G60"/>
    <mergeCell ref="H55:I60"/>
    <mergeCell ref="BK61:BK66"/>
    <mergeCell ref="AB62:AE63"/>
    <mergeCell ref="AM62:AO62"/>
    <mergeCell ref="AP62:AQ62"/>
    <mergeCell ref="AT62:AT64"/>
    <mergeCell ref="AU62:BD62"/>
    <mergeCell ref="BE62:BH62"/>
    <mergeCell ref="BI62:BJ62"/>
    <mergeCell ref="AM63:AO63"/>
    <mergeCell ref="AB61:AE61"/>
    <mergeCell ref="AJ61:AL61"/>
    <mergeCell ref="AM61:AO61"/>
    <mergeCell ref="AR61:AR66"/>
    <mergeCell ref="AU61:BD61"/>
    <mergeCell ref="BE61:BH61"/>
    <mergeCell ref="AP63:AQ63"/>
    <mergeCell ref="AU63:BD63"/>
    <mergeCell ref="BE63:BH63"/>
    <mergeCell ref="AU65:BD65"/>
    <mergeCell ref="J67:K72"/>
    <mergeCell ref="L67:M72"/>
    <mergeCell ref="BE65:BH65"/>
    <mergeCell ref="BI65:BJ65"/>
    <mergeCell ref="AB66:AQ66"/>
    <mergeCell ref="AU66:BD66"/>
    <mergeCell ref="BE66:BH66"/>
    <mergeCell ref="BI66:BJ66"/>
    <mergeCell ref="BI63:BJ63"/>
    <mergeCell ref="AB64:AE65"/>
    <mergeCell ref="AM64:AO64"/>
    <mergeCell ref="AP64:AQ64"/>
    <mergeCell ref="AU64:BD64"/>
    <mergeCell ref="BE64:BH64"/>
    <mergeCell ref="BI64:BJ64"/>
    <mergeCell ref="AM65:AO65"/>
    <mergeCell ref="AP65:AQ65"/>
    <mergeCell ref="AT65:AT66"/>
    <mergeCell ref="N61:O66"/>
    <mergeCell ref="P61:Q66"/>
    <mergeCell ref="R61:S66"/>
    <mergeCell ref="W61:W66"/>
    <mergeCell ref="X61:X66"/>
    <mergeCell ref="Y61:Y66"/>
    <mergeCell ref="BI67:BJ67"/>
    <mergeCell ref="BI61:BJ61"/>
    <mergeCell ref="BK67:BK72"/>
    <mergeCell ref="AB68:AE69"/>
    <mergeCell ref="AM68:AO68"/>
    <mergeCell ref="AP68:AQ68"/>
    <mergeCell ref="AT68:AT70"/>
    <mergeCell ref="AU68:BD68"/>
    <mergeCell ref="BE68:BH68"/>
    <mergeCell ref="BI68:BJ68"/>
    <mergeCell ref="AM69:AO69"/>
    <mergeCell ref="AB67:AE67"/>
    <mergeCell ref="AJ67:AL67"/>
    <mergeCell ref="AM67:AO67"/>
    <mergeCell ref="AR67:AR72"/>
    <mergeCell ref="AU67:BD67"/>
    <mergeCell ref="BE67:BH67"/>
    <mergeCell ref="AP69:AQ69"/>
    <mergeCell ref="AU69:BD69"/>
    <mergeCell ref="BE69:BH69"/>
    <mergeCell ref="AU71:BD71"/>
    <mergeCell ref="B73:C78"/>
    <mergeCell ref="D73:E78"/>
    <mergeCell ref="F73:G78"/>
    <mergeCell ref="H73:I78"/>
    <mergeCell ref="J73:K78"/>
    <mergeCell ref="L73:M78"/>
    <mergeCell ref="BE71:BH71"/>
    <mergeCell ref="BI71:BJ71"/>
    <mergeCell ref="AB72:AQ72"/>
    <mergeCell ref="AU72:BD72"/>
    <mergeCell ref="BE72:BH72"/>
    <mergeCell ref="BI72:BJ72"/>
    <mergeCell ref="BI69:BJ69"/>
    <mergeCell ref="AB70:AE71"/>
    <mergeCell ref="AM70:AO70"/>
    <mergeCell ref="AP70:AQ70"/>
    <mergeCell ref="AU70:BD70"/>
    <mergeCell ref="BE70:BH70"/>
    <mergeCell ref="BI70:BJ70"/>
    <mergeCell ref="AM71:AO71"/>
    <mergeCell ref="AP71:AQ71"/>
    <mergeCell ref="AT71:AT72"/>
    <mergeCell ref="N67:O72"/>
    <mergeCell ref="P67:Q72"/>
    <mergeCell ref="R67:S72"/>
    <mergeCell ref="W67:W72"/>
    <mergeCell ref="X67:X72"/>
    <mergeCell ref="Y67:Y72"/>
    <mergeCell ref="B67:C72"/>
    <mergeCell ref="D67:E72"/>
    <mergeCell ref="F67:G72"/>
    <mergeCell ref="H67:I72"/>
    <mergeCell ref="BK73:BK78"/>
    <mergeCell ref="AB74:AE75"/>
    <mergeCell ref="AM74:AO74"/>
    <mergeCell ref="AP74:AQ74"/>
    <mergeCell ref="AT74:AT76"/>
    <mergeCell ref="AU74:BD74"/>
    <mergeCell ref="BE74:BH74"/>
    <mergeCell ref="BI74:BJ74"/>
    <mergeCell ref="AM75:AO75"/>
    <mergeCell ref="AB73:AE73"/>
    <mergeCell ref="AJ73:AL73"/>
    <mergeCell ref="AM73:AO73"/>
    <mergeCell ref="AR73:AR78"/>
    <mergeCell ref="AU73:BD73"/>
    <mergeCell ref="BE73:BH73"/>
    <mergeCell ref="AP75:AQ75"/>
    <mergeCell ref="AU75:BD75"/>
    <mergeCell ref="BE75:BH75"/>
    <mergeCell ref="AU77:BD77"/>
    <mergeCell ref="J79:K84"/>
    <mergeCell ref="L79:M84"/>
    <mergeCell ref="BE77:BH77"/>
    <mergeCell ref="BI77:BJ77"/>
    <mergeCell ref="AB78:AQ78"/>
    <mergeCell ref="AU78:BD78"/>
    <mergeCell ref="BE78:BH78"/>
    <mergeCell ref="BI78:BJ78"/>
    <mergeCell ref="BI75:BJ75"/>
    <mergeCell ref="AB76:AE77"/>
    <mergeCell ref="AM76:AO76"/>
    <mergeCell ref="AP76:AQ76"/>
    <mergeCell ref="AU76:BD76"/>
    <mergeCell ref="BE76:BH76"/>
    <mergeCell ref="BI76:BJ76"/>
    <mergeCell ref="AM77:AO77"/>
    <mergeCell ref="AP77:AQ77"/>
    <mergeCell ref="AT77:AT78"/>
    <mergeCell ref="N73:O78"/>
    <mergeCell ref="P73:Q78"/>
    <mergeCell ref="R73:S78"/>
    <mergeCell ref="W73:W78"/>
    <mergeCell ref="X73:X78"/>
    <mergeCell ref="Y73:Y78"/>
    <mergeCell ref="BI79:BJ79"/>
    <mergeCell ref="BI73:BJ73"/>
    <mergeCell ref="BK79:BK84"/>
    <mergeCell ref="AB80:AE81"/>
    <mergeCell ref="AM80:AO80"/>
    <mergeCell ref="AP80:AQ80"/>
    <mergeCell ref="AT80:AT82"/>
    <mergeCell ref="AU80:BD80"/>
    <mergeCell ref="BE80:BH80"/>
    <mergeCell ref="BI80:BJ80"/>
    <mergeCell ref="AM81:AO81"/>
    <mergeCell ref="AB79:AE79"/>
    <mergeCell ref="AJ79:AL79"/>
    <mergeCell ref="AM79:AO79"/>
    <mergeCell ref="AR79:AR84"/>
    <mergeCell ref="AU79:BD79"/>
    <mergeCell ref="BE79:BH79"/>
    <mergeCell ref="AP81:AQ81"/>
    <mergeCell ref="AU81:BD81"/>
    <mergeCell ref="BE81:BH81"/>
    <mergeCell ref="AU83:BD83"/>
    <mergeCell ref="B85:C90"/>
    <mergeCell ref="D85:E90"/>
    <mergeCell ref="F85:G90"/>
    <mergeCell ref="H85:I90"/>
    <mergeCell ref="J85:K90"/>
    <mergeCell ref="L85:M90"/>
    <mergeCell ref="BE83:BH83"/>
    <mergeCell ref="BI83:BJ83"/>
    <mergeCell ref="AB84:AQ84"/>
    <mergeCell ref="AU84:BD84"/>
    <mergeCell ref="BE84:BH84"/>
    <mergeCell ref="BI84:BJ84"/>
    <mergeCell ref="BI81:BJ81"/>
    <mergeCell ref="AB82:AE83"/>
    <mergeCell ref="AM82:AO82"/>
    <mergeCell ref="AP82:AQ82"/>
    <mergeCell ref="AU82:BD82"/>
    <mergeCell ref="BE82:BH82"/>
    <mergeCell ref="BI82:BJ82"/>
    <mergeCell ref="AM83:AO83"/>
    <mergeCell ref="AP83:AQ83"/>
    <mergeCell ref="AT83:AT84"/>
    <mergeCell ref="N79:O84"/>
    <mergeCell ref="P79:Q84"/>
    <mergeCell ref="R79:S84"/>
    <mergeCell ref="W79:W84"/>
    <mergeCell ref="X79:X84"/>
    <mergeCell ref="Y79:Y84"/>
    <mergeCell ref="B79:C84"/>
    <mergeCell ref="D79:E84"/>
    <mergeCell ref="F79:G84"/>
    <mergeCell ref="H79:I84"/>
    <mergeCell ref="BK85:BK90"/>
    <mergeCell ref="AB86:AE87"/>
    <mergeCell ref="AM86:AO86"/>
    <mergeCell ref="AP86:AQ86"/>
    <mergeCell ref="AT86:AT88"/>
    <mergeCell ref="AU86:BD86"/>
    <mergeCell ref="BE86:BH86"/>
    <mergeCell ref="BI86:BJ86"/>
    <mergeCell ref="AM87:AO87"/>
    <mergeCell ref="AB85:AE85"/>
    <mergeCell ref="AJ85:AL85"/>
    <mergeCell ref="AM85:AO85"/>
    <mergeCell ref="AR85:AR90"/>
    <mergeCell ref="AU85:BD85"/>
    <mergeCell ref="BE85:BH85"/>
    <mergeCell ref="AP87:AQ87"/>
    <mergeCell ref="AU87:BD87"/>
    <mergeCell ref="BE87:BH87"/>
    <mergeCell ref="AU89:BD89"/>
    <mergeCell ref="J91:K96"/>
    <mergeCell ref="L91:M96"/>
    <mergeCell ref="BE89:BH89"/>
    <mergeCell ref="BI89:BJ89"/>
    <mergeCell ref="AB90:AQ90"/>
    <mergeCell ref="AU90:BD90"/>
    <mergeCell ref="BE90:BH90"/>
    <mergeCell ref="BI90:BJ90"/>
    <mergeCell ref="BI87:BJ87"/>
    <mergeCell ref="AB88:AE89"/>
    <mergeCell ref="AM88:AO88"/>
    <mergeCell ref="AP88:AQ88"/>
    <mergeCell ref="AU88:BD88"/>
    <mergeCell ref="BE88:BH88"/>
    <mergeCell ref="BI88:BJ88"/>
    <mergeCell ref="AM89:AO89"/>
    <mergeCell ref="AP89:AQ89"/>
    <mergeCell ref="AT89:AT90"/>
    <mergeCell ref="N85:O90"/>
    <mergeCell ref="P85:Q90"/>
    <mergeCell ref="R85:S90"/>
    <mergeCell ref="W85:W90"/>
    <mergeCell ref="X85:X90"/>
    <mergeCell ref="Y85:Y90"/>
    <mergeCell ref="BI91:BJ91"/>
    <mergeCell ref="BI85:BJ85"/>
    <mergeCell ref="BK91:BK96"/>
    <mergeCell ref="AB92:AE93"/>
    <mergeCell ref="AM92:AO92"/>
    <mergeCell ref="AP92:AQ92"/>
    <mergeCell ref="AT92:AT94"/>
    <mergeCell ref="AU92:BD92"/>
    <mergeCell ref="BE92:BH92"/>
    <mergeCell ref="BI92:BJ92"/>
    <mergeCell ref="AM93:AO93"/>
    <mergeCell ref="AB91:AE91"/>
    <mergeCell ref="AJ91:AL91"/>
    <mergeCell ref="AM91:AO91"/>
    <mergeCell ref="AR91:AR96"/>
    <mergeCell ref="AU91:BD91"/>
    <mergeCell ref="BE91:BH91"/>
    <mergeCell ref="AP93:AQ93"/>
    <mergeCell ref="AU93:BD93"/>
    <mergeCell ref="BE93:BH93"/>
    <mergeCell ref="AU95:BD95"/>
    <mergeCell ref="B97:C102"/>
    <mergeCell ref="D97:E102"/>
    <mergeCell ref="F97:G102"/>
    <mergeCell ref="H97:I102"/>
    <mergeCell ref="J97:K102"/>
    <mergeCell ref="L97:M102"/>
    <mergeCell ref="BE95:BH95"/>
    <mergeCell ref="BI95:BJ95"/>
    <mergeCell ref="AB96:AQ96"/>
    <mergeCell ref="AU96:BD96"/>
    <mergeCell ref="BE96:BH96"/>
    <mergeCell ref="BI96:BJ96"/>
    <mergeCell ref="BI93:BJ93"/>
    <mergeCell ref="AB94:AE95"/>
    <mergeCell ref="AM94:AO94"/>
    <mergeCell ref="AP94:AQ94"/>
    <mergeCell ref="AU94:BD94"/>
    <mergeCell ref="BE94:BH94"/>
    <mergeCell ref="BI94:BJ94"/>
    <mergeCell ref="AM95:AO95"/>
    <mergeCell ref="AP95:AQ95"/>
    <mergeCell ref="AT95:AT96"/>
    <mergeCell ref="N91:O96"/>
    <mergeCell ref="P91:Q96"/>
    <mergeCell ref="R91:S96"/>
    <mergeCell ref="W91:W96"/>
    <mergeCell ref="X91:X96"/>
    <mergeCell ref="Y91:Y96"/>
    <mergeCell ref="B91:C96"/>
    <mergeCell ref="D91:E96"/>
    <mergeCell ref="F91:G96"/>
    <mergeCell ref="H91:I96"/>
    <mergeCell ref="BK97:BK102"/>
    <mergeCell ref="AB98:AE99"/>
    <mergeCell ref="AM98:AO98"/>
    <mergeCell ref="AP98:AQ98"/>
    <mergeCell ref="AT98:AT100"/>
    <mergeCell ref="AU98:BD98"/>
    <mergeCell ref="BE98:BH98"/>
    <mergeCell ref="BI98:BJ98"/>
    <mergeCell ref="AM99:AO99"/>
    <mergeCell ref="AB97:AE97"/>
    <mergeCell ref="AJ97:AL97"/>
    <mergeCell ref="AM97:AO97"/>
    <mergeCell ref="AR97:AR102"/>
    <mergeCell ref="AU97:BD97"/>
    <mergeCell ref="BE97:BH97"/>
    <mergeCell ref="AP99:AQ99"/>
    <mergeCell ref="AU99:BD99"/>
    <mergeCell ref="BE99:BH99"/>
    <mergeCell ref="AU101:BD101"/>
    <mergeCell ref="J103:K108"/>
    <mergeCell ref="L103:M108"/>
    <mergeCell ref="BE101:BH101"/>
    <mergeCell ref="BI101:BJ101"/>
    <mergeCell ref="AB102:AQ102"/>
    <mergeCell ref="AU102:BD102"/>
    <mergeCell ref="BE102:BH102"/>
    <mergeCell ref="BI102:BJ102"/>
    <mergeCell ref="BI99:BJ99"/>
    <mergeCell ref="AB100:AE101"/>
    <mergeCell ref="AM100:AO100"/>
    <mergeCell ref="AP100:AQ100"/>
    <mergeCell ref="AU100:BD100"/>
    <mergeCell ref="BE100:BH100"/>
    <mergeCell ref="BI100:BJ100"/>
    <mergeCell ref="AM101:AO101"/>
    <mergeCell ref="AP101:AQ101"/>
    <mergeCell ref="AT101:AT102"/>
    <mergeCell ref="N97:O102"/>
    <mergeCell ref="P97:Q102"/>
    <mergeCell ref="R97:S102"/>
    <mergeCell ref="W97:W102"/>
    <mergeCell ref="X97:X102"/>
    <mergeCell ref="Y97:Y102"/>
    <mergeCell ref="BI103:BJ103"/>
    <mergeCell ref="BI97:BJ97"/>
    <mergeCell ref="BK103:BK108"/>
    <mergeCell ref="AB104:AE105"/>
    <mergeCell ref="AM104:AO104"/>
    <mergeCell ref="AP104:AQ104"/>
    <mergeCell ref="AT104:AT106"/>
    <mergeCell ref="AU104:BD104"/>
    <mergeCell ref="BE104:BH104"/>
    <mergeCell ref="BI104:BJ104"/>
    <mergeCell ref="AM105:AO105"/>
    <mergeCell ref="AB103:AE103"/>
    <mergeCell ref="AJ103:AL103"/>
    <mergeCell ref="AM103:AO103"/>
    <mergeCell ref="AR103:AR108"/>
    <mergeCell ref="AU103:BD103"/>
    <mergeCell ref="BE103:BH103"/>
    <mergeCell ref="AP105:AQ105"/>
    <mergeCell ref="AU105:BD105"/>
    <mergeCell ref="BE105:BH105"/>
    <mergeCell ref="AU107:BD107"/>
    <mergeCell ref="B109:C114"/>
    <mergeCell ref="D109:E114"/>
    <mergeCell ref="F109:G114"/>
    <mergeCell ref="H109:I114"/>
    <mergeCell ref="J109:K114"/>
    <mergeCell ref="L109:M114"/>
    <mergeCell ref="BE107:BH107"/>
    <mergeCell ref="BI107:BJ107"/>
    <mergeCell ref="AB108:AQ108"/>
    <mergeCell ref="AU108:BD108"/>
    <mergeCell ref="BE108:BH108"/>
    <mergeCell ref="BI108:BJ108"/>
    <mergeCell ref="BI105:BJ105"/>
    <mergeCell ref="AB106:AE107"/>
    <mergeCell ref="AM106:AO106"/>
    <mergeCell ref="AP106:AQ106"/>
    <mergeCell ref="AU106:BD106"/>
    <mergeCell ref="BE106:BH106"/>
    <mergeCell ref="BI106:BJ106"/>
    <mergeCell ref="AM107:AO107"/>
    <mergeCell ref="AP107:AQ107"/>
    <mergeCell ref="AT107:AT108"/>
    <mergeCell ref="N103:O108"/>
    <mergeCell ref="P103:Q108"/>
    <mergeCell ref="R103:S108"/>
    <mergeCell ref="W103:W108"/>
    <mergeCell ref="X103:X108"/>
    <mergeCell ref="Y103:Y108"/>
    <mergeCell ref="B103:C108"/>
    <mergeCell ref="D103:E108"/>
    <mergeCell ref="F103:G108"/>
    <mergeCell ref="H103:I108"/>
    <mergeCell ref="BK109:BK114"/>
    <mergeCell ref="AB110:AE111"/>
    <mergeCell ref="AM110:AO110"/>
    <mergeCell ref="AP110:AQ110"/>
    <mergeCell ref="AT110:AT112"/>
    <mergeCell ref="AU110:BD110"/>
    <mergeCell ref="BE110:BH110"/>
    <mergeCell ref="BI110:BJ110"/>
    <mergeCell ref="AM111:AO111"/>
    <mergeCell ref="AB109:AE109"/>
    <mergeCell ref="AJ109:AL109"/>
    <mergeCell ref="AM109:AO109"/>
    <mergeCell ref="AR109:AR114"/>
    <mergeCell ref="AU109:BD109"/>
    <mergeCell ref="BE109:BH109"/>
    <mergeCell ref="AP111:AQ111"/>
    <mergeCell ref="AU111:BD111"/>
    <mergeCell ref="BE111:BH111"/>
    <mergeCell ref="AU113:BD113"/>
    <mergeCell ref="J115:K120"/>
    <mergeCell ref="L115:M120"/>
    <mergeCell ref="BE113:BH113"/>
    <mergeCell ref="BI113:BJ113"/>
    <mergeCell ref="AB114:AQ114"/>
    <mergeCell ref="AU114:BD114"/>
    <mergeCell ref="BE114:BH114"/>
    <mergeCell ref="BI114:BJ114"/>
    <mergeCell ref="BI111:BJ111"/>
    <mergeCell ref="AB112:AE113"/>
    <mergeCell ref="AM112:AO112"/>
    <mergeCell ref="AP112:AQ112"/>
    <mergeCell ref="AU112:BD112"/>
    <mergeCell ref="BE112:BH112"/>
    <mergeCell ref="BI112:BJ112"/>
    <mergeCell ref="AM113:AO113"/>
    <mergeCell ref="AP113:AQ113"/>
    <mergeCell ref="AT113:AT114"/>
    <mergeCell ref="N109:O114"/>
    <mergeCell ref="P109:Q114"/>
    <mergeCell ref="R109:S114"/>
    <mergeCell ref="W109:W114"/>
    <mergeCell ref="X109:X114"/>
    <mergeCell ref="Y109:Y114"/>
    <mergeCell ref="BI115:BJ115"/>
    <mergeCell ref="BI109:BJ109"/>
    <mergeCell ref="BK115:BK120"/>
    <mergeCell ref="AB116:AE117"/>
    <mergeCell ref="AM116:AO116"/>
    <mergeCell ref="AP116:AQ116"/>
    <mergeCell ref="AT116:AT118"/>
    <mergeCell ref="AU116:BD116"/>
    <mergeCell ref="BE116:BH116"/>
    <mergeCell ref="BI116:BJ116"/>
    <mergeCell ref="AM117:AO117"/>
    <mergeCell ref="AB115:AE115"/>
    <mergeCell ref="AJ115:AL115"/>
    <mergeCell ref="AM115:AO115"/>
    <mergeCell ref="AR115:AR120"/>
    <mergeCell ref="AU115:BD115"/>
    <mergeCell ref="BE115:BH115"/>
    <mergeCell ref="AP117:AQ117"/>
    <mergeCell ref="AU117:BD117"/>
    <mergeCell ref="BE117:BH117"/>
    <mergeCell ref="AU119:BD119"/>
    <mergeCell ref="B121:C126"/>
    <mergeCell ref="D121:E126"/>
    <mergeCell ref="F121:G126"/>
    <mergeCell ref="H121:I126"/>
    <mergeCell ref="J121:K126"/>
    <mergeCell ref="L121:M126"/>
    <mergeCell ref="BE119:BH119"/>
    <mergeCell ref="BI119:BJ119"/>
    <mergeCell ref="AB120:AQ120"/>
    <mergeCell ref="AU120:BD120"/>
    <mergeCell ref="BE120:BH120"/>
    <mergeCell ref="BI120:BJ120"/>
    <mergeCell ref="BI117:BJ117"/>
    <mergeCell ref="AB118:AE119"/>
    <mergeCell ref="AM118:AO118"/>
    <mergeCell ref="AP118:AQ118"/>
    <mergeCell ref="AU118:BD118"/>
    <mergeCell ref="BE118:BH118"/>
    <mergeCell ref="BI118:BJ118"/>
    <mergeCell ref="AM119:AO119"/>
    <mergeCell ref="AP119:AQ119"/>
    <mergeCell ref="AT119:AT120"/>
    <mergeCell ref="N115:O120"/>
    <mergeCell ref="P115:Q120"/>
    <mergeCell ref="R115:S120"/>
    <mergeCell ref="W115:W120"/>
    <mergeCell ref="X115:X120"/>
    <mergeCell ref="Y115:Y120"/>
    <mergeCell ref="B115:C120"/>
    <mergeCell ref="D115:E120"/>
    <mergeCell ref="F115:G120"/>
    <mergeCell ref="H115:I120"/>
    <mergeCell ref="BK121:BK126"/>
    <mergeCell ref="AB122:AE123"/>
    <mergeCell ref="AM122:AO122"/>
    <mergeCell ref="AP122:AQ122"/>
    <mergeCell ref="AT122:AT124"/>
    <mergeCell ref="AU122:BD122"/>
    <mergeCell ref="BE122:BH122"/>
    <mergeCell ref="BI122:BJ122"/>
    <mergeCell ref="AM123:AO123"/>
    <mergeCell ref="AB121:AE121"/>
    <mergeCell ref="AJ121:AL121"/>
    <mergeCell ref="AM121:AO121"/>
    <mergeCell ref="AR121:AR126"/>
    <mergeCell ref="AU121:BD121"/>
    <mergeCell ref="BE121:BH121"/>
    <mergeCell ref="AP123:AQ123"/>
    <mergeCell ref="AU123:BD123"/>
    <mergeCell ref="BE123:BH123"/>
    <mergeCell ref="AU125:BD125"/>
    <mergeCell ref="J127:K132"/>
    <mergeCell ref="L127:M132"/>
    <mergeCell ref="BE125:BH125"/>
    <mergeCell ref="BI125:BJ125"/>
    <mergeCell ref="AB126:AQ126"/>
    <mergeCell ref="AU126:BD126"/>
    <mergeCell ref="BE126:BH126"/>
    <mergeCell ref="BI126:BJ126"/>
    <mergeCell ref="BI123:BJ123"/>
    <mergeCell ref="AB124:AE125"/>
    <mergeCell ref="AM124:AO124"/>
    <mergeCell ref="AP124:AQ124"/>
    <mergeCell ref="AU124:BD124"/>
    <mergeCell ref="BE124:BH124"/>
    <mergeCell ref="BI124:BJ124"/>
    <mergeCell ref="AM125:AO125"/>
    <mergeCell ref="AP125:AQ125"/>
    <mergeCell ref="AT125:AT126"/>
    <mergeCell ref="N121:O126"/>
    <mergeCell ref="P121:Q126"/>
    <mergeCell ref="R121:S126"/>
    <mergeCell ref="W121:W126"/>
    <mergeCell ref="X121:X126"/>
    <mergeCell ref="Y121:Y126"/>
    <mergeCell ref="BI127:BJ127"/>
    <mergeCell ref="BI121:BJ121"/>
    <mergeCell ref="BK127:BK132"/>
    <mergeCell ref="AB128:AE129"/>
    <mergeCell ref="AM128:AO128"/>
    <mergeCell ref="AP128:AQ128"/>
    <mergeCell ref="AT128:AT130"/>
    <mergeCell ref="AU128:BD128"/>
    <mergeCell ref="BE128:BH128"/>
    <mergeCell ref="BI128:BJ128"/>
    <mergeCell ref="AM129:AO129"/>
    <mergeCell ref="AB127:AE127"/>
    <mergeCell ref="AJ127:AL127"/>
    <mergeCell ref="AM127:AO127"/>
    <mergeCell ref="AR127:AR132"/>
    <mergeCell ref="AU127:BD127"/>
    <mergeCell ref="BE127:BH127"/>
    <mergeCell ref="AP129:AQ129"/>
    <mergeCell ref="AU129:BD129"/>
    <mergeCell ref="BE129:BH129"/>
    <mergeCell ref="AU131:BD131"/>
    <mergeCell ref="B133:C138"/>
    <mergeCell ref="D133:E138"/>
    <mergeCell ref="F133:G138"/>
    <mergeCell ref="H133:I138"/>
    <mergeCell ref="J133:K138"/>
    <mergeCell ref="L133:M138"/>
    <mergeCell ref="BE131:BH131"/>
    <mergeCell ref="BI131:BJ131"/>
    <mergeCell ref="AB132:AQ132"/>
    <mergeCell ref="AU132:BD132"/>
    <mergeCell ref="BE132:BH132"/>
    <mergeCell ref="BI132:BJ132"/>
    <mergeCell ref="BI129:BJ129"/>
    <mergeCell ref="AB130:AE131"/>
    <mergeCell ref="AM130:AO130"/>
    <mergeCell ref="AP130:AQ130"/>
    <mergeCell ref="AU130:BD130"/>
    <mergeCell ref="BE130:BH130"/>
    <mergeCell ref="BI130:BJ130"/>
    <mergeCell ref="AM131:AO131"/>
    <mergeCell ref="AP131:AQ131"/>
    <mergeCell ref="AT131:AT132"/>
    <mergeCell ref="N127:O132"/>
    <mergeCell ref="P127:Q132"/>
    <mergeCell ref="R127:S132"/>
    <mergeCell ref="W127:W132"/>
    <mergeCell ref="X127:X132"/>
    <mergeCell ref="Y127:Y132"/>
    <mergeCell ref="B127:C132"/>
    <mergeCell ref="D127:E132"/>
    <mergeCell ref="F127:G132"/>
    <mergeCell ref="H127:I132"/>
    <mergeCell ref="BI135:BJ135"/>
    <mergeCell ref="AB136:AE137"/>
    <mergeCell ref="AM136:AO136"/>
    <mergeCell ref="AP136:AQ136"/>
    <mergeCell ref="AU136:BD136"/>
    <mergeCell ref="BE136:BH136"/>
    <mergeCell ref="BI136:BJ136"/>
    <mergeCell ref="AM137:AO137"/>
    <mergeCell ref="AP137:AQ137"/>
    <mergeCell ref="AT137:AT138"/>
    <mergeCell ref="BI133:BJ133"/>
    <mergeCell ref="BK133:BK138"/>
    <mergeCell ref="AB134:AE135"/>
    <mergeCell ref="AM134:AO134"/>
    <mergeCell ref="AP134:AQ134"/>
    <mergeCell ref="AT134:AT136"/>
    <mergeCell ref="AU134:BD134"/>
    <mergeCell ref="BE134:BH134"/>
    <mergeCell ref="BI134:BJ134"/>
    <mergeCell ref="AM135:AO135"/>
    <mergeCell ref="AB133:AE133"/>
    <mergeCell ref="AJ133:AL133"/>
    <mergeCell ref="AM133:AO133"/>
    <mergeCell ref="AR133:AR138"/>
    <mergeCell ref="AU133:BD133"/>
    <mergeCell ref="BE133:BH133"/>
    <mergeCell ref="AP135:AQ135"/>
    <mergeCell ref="AU135:BD135"/>
    <mergeCell ref="BE135:BH135"/>
    <mergeCell ref="AU137:BD137"/>
    <mergeCell ref="BJ200:BK200"/>
    <mergeCell ref="D201:P201"/>
    <mergeCell ref="Q201:R201"/>
    <mergeCell ref="P204:S204"/>
    <mergeCell ref="P205:R205"/>
    <mergeCell ref="G207:N207"/>
    <mergeCell ref="O207:R207"/>
    <mergeCell ref="U207:U209"/>
    <mergeCell ref="Y207:AC208"/>
    <mergeCell ref="AD207:AN207"/>
    <mergeCell ref="Y199:AH199"/>
    <mergeCell ref="AI199:AL199"/>
    <mergeCell ref="AP199:AR199"/>
    <mergeCell ref="D200:P200"/>
    <mergeCell ref="Q200:R200"/>
    <mergeCell ref="AP200:AR200"/>
    <mergeCell ref="BE137:BH137"/>
    <mergeCell ref="BI137:BJ137"/>
    <mergeCell ref="AB138:AQ138"/>
    <mergeCell ref="AU138:BD138"/>
    <mergeCell ref="BE138:BH138"/>
    <mergeCell ref="BI138:BJ138"/>
    <mergeCell ref="N133:O138"/>
    <mergeCell ref="P133:Q138"/>
    <mergeCell ref="R133:S138"/>
    <mergeCell ref="W133:W138"/>
    <mergeCell ref="X133:X138"/>
    <mergeCell ref="Y133:Y138"/>
    <mergeCell ref="BK139:BK144"/>
    <mergeCell ref="AB140:AE141"/>
    <mergeCell ref="AM140:AO140"/>
    <mergeCell ref="AP140:AQ140"/>
    <mergeCell ref="BE139:BH139"/>
    <mergeCell ref="BI139:BJ139"/>
    <mergeCell ref="AU141:BD141"/>
    <mergeCell ref="BE141:BH141"/>
    <mergeCell ref="BI141:BJ141"/>
    <mergeCell ref="AM142:AO142"/>
    <mergeCell ref="AB139:AE139"/>
    <mergeCell ref="AB142:AE143"/>
    <mergeCell ref="AB144:AQ144"/>
    <mergeCell ref="AU144:BD144"/>
    <mergeCell ref="BE144:BH144"/>
    <mergeCell ref="BI144:BJ144"/>
    <mergeCell ref="AB232:AE232"/>
    <mergeCell ref="AB233:AE233"/>
    <mergeCell ref="AB234:AE234"/>
    <mergeCell ref="G210:N210"/>
    <mergeCell ref="O210:R210"/>
    <mergeCell ref="Y210:Z210"/>
    <mergeCell ref="AA210:AE210"/>
    <mergeCell ref="AC223:AI223"/>
    <mergeCell ref="AJ223:AK227"/>
    <mergeCell ref="AC224:AI224"/>
    <mergeCell ref="AC225:AI225"/>
    <mergeCell ref="AC226:AI226"/>
    <mergeCell ref="AC227:AI227"/>
    <mergeCell ref="AO207:AQ207"/>
    <mergeCell ref="G208:N208"/>
    <mergeCell ref="O208:R208"/>
    <mergeCell ref="AD208:AN208"/>
    <mergeCell ref="AO208:AQ208"/>
    <mergeCell ref="G209:N209"/>
    <mergeCell ref="O209:R209"/>
    <mergeCell ref="AP142:AQ142"/>
    <mergeCell ref="AU142:BD142"/>
    <mergeCell ref="BE142:BH142"/>
    <mergeCell ref="BI142:BJ142"/>
    <mergeCell ref="AM143:AO143"/>
    <mergeCell ref="AP143:AQ143"/>
    <mergeCell ref="AT143:AT144"/>
    <mergeCell ref="AU143:BD143"/>
    <mergeCell ref="BE143:BH143"/>
    <mergeCell ref="BI143:BJ143"/>
    <mergeCell ref="P139:Q144"/>
    <mergeCell ref="R139:S144"/>
    <mergeCell ref="W139:W144"/>
    <mergeCell ref="X139:X144"/>
    <mergeCell ref="Y139:Y144"/>
    <mergeCell ref="B139:C144"/>
    <mergeCell ref="D139:E144"/>
    <mergeCell ref="F139:G144"/>
    <mergeCell ref="H139:I144"/>
    <mergeCell ref="J139:K144"/>
    <mergeCell ref="L139:M144"/>
    <mergeCell ref="N139:O144"/>
    <mergeCell ref="AT140:AT142"/>
    <mergeCell ref="AU140:BD140"/>
    <mergeCell ref="BE140:BH140"/>
    <mergeCell ref="BI140:BJ140"/>
    <mergeCell ref="AM141:AO141"/>
    <mergeCell ref="AP141:AQ141"/>
    <mergeCell ref="AJ139:AL139"/>
    <mergeCell ref="AM139:AO139"/>
    <mergeCell ref="AR139:AR144"/>
    <mergeCell ref="AU139:BD139"/>
    <mergeCell ref="BK145:BK150"/>
    <mergeCell ref="AB146:AE147"/>
    <mergeCell ref="AM146:AO146"/>
    <mergeCell ref="AP146:AQ146"/>
    <mergeCell ref="AT146:AT148"/>
    <mergeCell ref="AU146:BD146"/>
    <mergeCell ref="BE146:BH146"/>
    <mergeCell ref="BI146:BJ146"/>
    <mergeCell ref="AM147:AO147"/>
    <mergeCell ref="AP147:AQ147"/>
    <mergeCell ref="AJ145:AL145"/>
    <mergeCell ref="AM145:AO145"/>
    <mergeCell ref="AR145:AR150"/>
    <mergeCell ref="AU145:BD145"/>
    <mergeCell ref="BE145:BH145"/>
    <mergeCell ref="BI145:BJ145"/>
    <mergeCell ref="AU147:BD147"/>
    <mergeCell ref="BE147:BH147"/>
    <mergeCell ref="BI147:BJ147"/>
    <mergeCell ref="AM148:AO148"/>
    <mergeCell ref="AB145:AE145"/>
    <mergeCell ref="AB148:AE149"/>
    <mergeCell ref="AB150:AQ150"/>
    <mergeCell ref="AU150:BD150"/>
    <mergeCell ref="BE150:BH150"/>
    <mergeCell ref="BI150:BJ150"/>
    <mergeCell ref="B151:C156"/>
    <mergeCell ref="D151:E156"/>
    <mergeCell ref="F151:G156"/>
    <mergeCell ref="H151:I156"/>
    <mergeCell ref="J151:K156"/>
    <mergeCell ref="L151:M156"/>
    <mergeCell ref="N151:O156"/>
    <mergeCell ref="AP148:AQ148"/>
    <mergeCell ref="AU148:BD148"/>
    <mergeCell ref="BE148:BH148"/>
    <mergeCell ref="BI148:BJ148"/>
    <mergeCell ref="AM149:AO149"/>
    <mergeCell ref="AP149:AQ149"/>
    <mergeCell ref="AT149:AT150"/>
    <mergeCell ref="AU149:BD149"/>
    <mergeCell ref="BE149:BH149"/>
    <mergeCell ref="BI149:BJ149"/>
    <mergeCell ref="P145:Q150"/>
    <mergeCell ref="R145:S150"/>
    <mergeCell ref="W145:W150"/>
    <mergeCell ref="X145:X150"/>
    <mergeCell ref="Y145:Y150"/>
    <mergeCell ref="B145:C150"/>
    <mergeCell ref="D145:E150"/>
    <mergeCell ref="F145:G150"/>
    <mergeCell ref="H145:I150"/>
    <mergeCell ref="J145:K150"/>
    <mergeCell ref="L145:M150"/>
    <mergeCell ref="N145:O150"/>
    <mergeCell ref="BK151:BK156"/>
    <mergeCell ref="AB152:AE153"/>
    <mergeCell ref="AM152:AO152"/>
    <mergeCell ref="AP152:AQ152"/>
    <mergeCell ref="AT152:AT154"/>
    <mergeCell ref="AU152:BD152"/>
    <mergeCell ref="BE152:BH152"/>
    <mergeCell ref="BI152:BJ152"/>
    <mergeCell ref="AM153:AO153"/>
    <mergeCell ref="AP153:AQ153"/>
    <mergeCell ref="AJ151:AL151"/>
    <mergeCell ref="AM151:AO151"/>
    <mergeCell ref="AR151:AR156"/>
    <mergeCell ref="AU151:BD151"/>
    <mergeCell ref="BE151:BH151"/>
    <mergeCell ref="BI151:BJ151"/>
    <mergeCell ref="AU153:BD153"/>
    <mergeCell ref="BE153:BH153"/>
    <mergeCell ref="BI153:BJ153"/>
    <mergeCell ref="AM154:AO154"/>
    <mergeCell ref="AB151:AE151"/>
    <mergeCell ref="AB154:AE155"/>
    <mergeCell ref="AB156:AQ156"/>
    <mergeCell ref="AU156:BD156"/>
    <mergeCell ref="BE156:BH156"/>
    <mergeCell ref="BI156:BJ156"/>
    <mergeCell ref="D157:E162"/>
    <mergeCell ref="F157:G162"/>
    <mergeCell ref="H157:I162"/>
    <mergeCell ref="J157:K162"/>
    <mergeCell ref="L157:M162"/>
    <mergeCell ref="N157:O162"/>
    <mergeCell ref="AP154:AQ154"/>
    <mergeCell ref="AU154:BD154"/>
    <mergeCell ref="BE154:BH154"/>
    <mergeCell ref="BI154:BJ154"/>
    <mergeCell ref="AM155:AO155"/>
    <mergeCell ref="AP155:AQ155"/>
    <mergeCell ref="AT155:AT156"/>
    <mergeCell ref="AU155:BD155"/>
    <mergeCell ref="BE155:BH155"/>
    <mergeCell ref="BI155:BJ155"/>
    <mergeCell ref="P151:Q156"/>
    <mergeCell ref="R151:S156"/>
    <mergeCell ref="W151:W156"/>
    <mergeCell ref="X151:X156"/>
    <mergeCell ref="Y151:Y156"/>
    <mergeCell ref="BK157:BK162"/>
    <mergeCell ref="AB158:AE159"/>
    <mergeCell ref="AM158:AO158"/>
    <mergeCell ref="AP158:AQ158"/>
    <mergeCell ref="AT158:AT160"/>
    <mergeCell ref="AU158:BD158"/>
    <mergeCell ref="BE158:BH158"/>
    <mergeCell ref="BI158:BJ158"/>
    <mergeCell ref="AM159:AO159"/>
    <mergeCell ref="AP159:AQ159"/>
    <mergeCell ref="AJ157:AL157"/>
    <mergeCell ref="AM157:AO157"/>
    <mergeCell ref="AR157:AR162"/>
    <mergeCell ref="AU157:BD157"/>
    <mergeCell ref="BE157:BH157"/>
    <mergeCell ref="BI157:BJ157"/>
    <mergeCell ref="AU159:BD159"/>
    <mergeCell ref="BE159:BH159"/>
    <mergeCell ref="BI159:BJ159"/>
    <mergeCell ref="AM160:AO160"/>
    <mergeCell ref="AB157:AE157"/>
    <mergeCell ref="AB160:AE161"/>
    <mergeCell ref="AB162:AQ162"/>
    <mergeCell ref="AU162:BD162"/>
    <mergeCell ref="BE162:BH162"/>
    <mergeCell ref="BI162:BJ162"/>
    <mergeCell ref="BE165:BH165"/>
    <mergeCell ref="BI165:BJ165"/>
    <mergeCell ref="AM166:AO166"/>
    <mergeCell ref="AB163:AE163"/>
    <mergeCell ref="AB166:AE167"/>
    <mergeCell ref="AB168:AQ168"/>
    <mergeCell ref="AU168:BD168"/>
    <mergeCell ref="BE168:BH168"/>
    <mergeCell ref="BI168:BJ168"/>
    <mergeCell ref="B163:C168"/>
    <mergeCell ref="D163:E168"/>
    <mergeCell ref="F163:G168"/>
    <mergeCell ref="H163:I168"/>
    <mergeCell ref="J163:K168"/>
    <mergeCell ref="L163:M168"/>
    <mergeCell ref="N163:O168"/>
    <mergeCell ref="AP160:AQ160"/>
    <mergeCell ref="AU160:BD160"/>
    <mergeCell ref="BE160:BH160"/>
    <mergeCell ref="BI160:BJ160"/>
    <mergeCell ref="AM161:AO161"/>
    <mergeCell ref="AP161:AQ161"/>
    <mergeCell ref="AT161:AT162"/>
    <mergeCell ref="AU161:BD161"/>
    <mergeCell ref="BE161:BH161"/>
    <mergeCell ref="BI161:BJ161"/>
    <mergeCell ref="P157:Q162"/>
    <mergeCell ref="R157:S162"/>
    <mergeCell ref="W157:W162"/>
    <mergeCell ref="X157:X162"/>
    <mergeCell ref="Y157:Y162"/>
    <mergeCell ref="B157:C162"/>
    <mergeCell ref="AP166:AQ166"/>
    <mergeCell ref="AU166:BD166"/>
    <mergeCell ref="BE166:BH166"/>
    <mergeCell ref="BI166:BJ166"/>
    <mergeCell ref="AM167:AO167"/>
    <mergeCell ref="AP167:AQ167"/>
    <mergeCell ref="AT167:AT168"/>
    <mergeCell ref="AU167:BD167"/>
    <mergeCell ref="BE167:BH167"/>
    <mergeCell ref="BI167:BJ167"/>
    <mergeCell ref="P163:Q168"/>
    <mergeCell ref="R163:S168"/>
    <mergeCell ref="W163:W168"/>
    <mergeCell ref="X163:X168"/>
    <mergeCell ref="Y163:Y168"/>
    <mergeCell ref="BK163:BK168"/>
    <mergeCell ref="AB164:AE165"/>
    <mergeCell ref="AM164:AO164"/>
    <mergeCell ref="AP164:AQ164"/>
    <mergeCell ref="AT164:AT166"/>
    <mergeCell ref="AU164:BD164"/>
    <mergeCell ref="BE164:BH164"/>
    <mergeCell ref="BI164:BJ164"/>
    <mergeCell ref="AM165:AO165"/>
    <mergeCell ref="AP165:AQ165"/>
    <mergeCell ref="AJ163:AL163"/>
    <mergeCell ref="AM163:AO163"/>
    <mergeCell ref="AR163:AR168"/>
    <mergeCell ref="AU163:BD163"/>
    <mergeCell ref="BE163:BH163"/>
    <mergeCell ref="BI163:BJ163"/>
    <mergeCell ref="AU165:BD165"/>
    <mergeCell ref="BK169:BK174"/>
    <mergeCell ref="AB170:AE171"/>
    <mergeCell ref="AM170:AO170"/>
    <mergeCell ref="AP170:AQ170"/>
    <mergeCell ref="AT170:AT172"/>
    <mergeCell ref="AU170:BD170"/>
    <mergeCell ref="BE170:BH170"/>
    <mergeCell ref="BI170:BJ170"/>
    <mergeCell ref="AM171:AO171"/>
    <mergeCell ref="AP171:AQ171"/>
    <mergeCell ref="AJ169:AL169"/>
    <mergeCell ref="AM169:AO169"/>
    <mergeCell ref="AR169:AR174"/>
    <mergeCell ref="AU169:BD169"/>
    <mergeCell ref="BE169:BH169"/>
    <mergeCell ref="BI169:BJ169"/>
    <mergeCell ref="AU171:BD171"/>
    <mergeCell ref="BE171:BH171"/>
    <mergeCell ref="BI171:BJ171"/>
    <mergeCell ref="AM172:AO172"/>
    <mergeCell ref="AB169:AE169"/>
    <mergeCell ref="AB172:AE173"/>
    <mergeCell ref="AB174:AQ174"/>
    <mergeCell ref="AU174:BD174"/>
    <mergeCell ref="BE174:BH174"/>
    <mergeCell ref="BI174:BJ174"/>
    <mergeCell ref="B175:C180"/>
    <mergeCell ref="D175:E180"/>
    <mergeCell ref="F175:G180"/>
    <mergeCell ref="H175:I180"/>
    <mergeCell ref="J175:K180"/>
    <mergeCell ref="L175:M180"/>
    <mergeCell ref="N175:O180"/>
    <mergeCell ref="AP172:AQ172"/>
    <mergeCell ref="AU172:BD172"/>
    <mergeCell ref="BE172:BH172"/>
    <mergeCell ref="BI172:BJ172"/>
    <mergeCell ref="AM173:AO173"/>
    <mergeCell ref="AP173:AQ173"/>
    <mergeCell ref="AT173:AT174"/>
    <mergeCell ref="AU173:BD173"/>
    <mergeCell ref="BE173:BH173"/>
    <mergeCell ref="BI173:BJ173"/>
    <mergeCell ref="P169:Q174"/>
    <mergeCell ref="R169:S174"/>
    <mergeCell ref="W169:W174"/>
    <mergeCell ref="X169:X174"/>
    <mergeCell ref="Y169:Y174"/>
    <mergeCell ref="B169:C174"/>
    <mergeCell ref="D169:E174"/>
    <mergeCell ref="F169:G174"/>
    <mergeCell ref="H169:I174"/>
    <mergeCell ref="J169:K174"/>
    <mergeCell ref="L169:M174"/>
    <mergeCell ref="N169:O174"/>
    <mergeCell ref="AT179:AT180"/>
    <mergeCell ref="AU179:BD179"/>
    <mergeCell ref="BE179:BH179"/>
    <mergeCell ref="BK175:BK180"/>
    <mergeCell ref="AB176:AE177"/>
    <mergeCell ref="AM176:AO176"/>
    <mergeCell ref="AP176:AQ176"/>
    <mergeCell ref="AT176:AT178"/>
    <mergeCell ref="AU176:BD176"/>
    <mergeCell ref="BE176:BH176"/>
    <mergeCell ref="BI176:BJ176"/>
    <mergeCell ref="AM177:AO177"/>
    <mergeCell ref="AP177:AQ177"/>
    <mergeCell ref="AJ175:AL175"/>
    <mergeCell ref="AM175:AO175"/>
    <mergeCell ref="AR175:AR180"/>
    <mergeCell ref="AU175:BD175"/>
    <mergeCell ref="BE175:BH175"/>
    <mergeCell ref="BI175:BJ175"/>
    <mergeCell ref="AU177:BD177"/>
    <mergeCell ref="BE177:BH177"/>
    <mergeCell ref="BI177:BJ177"/>
    <mergeCell ref="AM178:AO178"/>
    <mergeCell ref="AB175:AE175"/>
    <mergeCell ref="AB178:AE179"/>
    <mergeCell ref="AB180:AQ180"/>
    <mergeCell ref="AU180:BD180"/>
    <mergeCell ref="BE180:BH180"/>
    <mergeCell ref="BI180:BJ180"/>
    <mergeCell ref="AP178:AQ178"/>
    <mergeCell ref="AU178:BD178"/>
    <mergeCell ref="BE178:BH178"/>
    <mergeCell ref="BI178:BJ178"/>
    <mergeCell ref="AM179:AO179"/>
    <mergeCell ref="AP179:AQ179"/>
    <mergeCell ref="BI179:BJ179"/>
    <mergeCell ref="P175:Q180"/>
    <mergeCell ref="R175:S180"/>
    <mergeCell ref="W175:W180"/>
    <mergeCell ref="X175:X180"/>
    <mergeCell ref="Y175:Y180"/>
    <mergeCell ref="AP184:AQ184"/>
    <mergeCell ref="AU184:BD184"/>
    <mergeCell ref="BE184:BH184"/>
    <mergeCell ref="BI184:BJ184"/>
    <mergeCell ref="BK181:BK186"/>
    <mergeCell ref="AB182:AE183"/>
    <mergeCell ref="AM182:AO182"/>
    <mergeCell ref="AP182:AQ182"/>
    <mergeCell ref="AT182:AT184"/>
    <mergeCell ref="AU182:BD182"/>
    <mergeCell ref="BE182:BH182"/>
    <mergeCell ref="BI182:BJ182"/>
    <mergeCell ref="AM183:AO183"/>
    <mergeCell ref="AP183:AQ183"/>
    <mergeCell ref="AJ181:AL181"/>
    <mergeCell ref="AM181:AO181"/>
    <mergeCell ref="AR181:AR186"/>
    <mergeCell ref="AU181:BD181"/>
    <mergeCell ref="BE181:BH181"/>
    <mergeCell ref="BI181:BJ181"/>
    <mergeCell ref="AU183:BD183"/>
    <mergeCell ref="BE183:BH183"/>
    <mergeCell ref="BI183:BJ183"/>
    <mergeCell ref="AM184:AO184"/>
    <mergeCell ref="AB181:AE181"/>
    <mergeCell ref="AB184:AE185"/>
    <mergeCell ref="AT185:AT186"/>
    <mergeCell ref="AU185:BD185"/>
    <mergeCell ref="BE185:BH185"/>
    <mergeCell ref="BI185:BJ185"/>
    <mergeCell ref="P187:Q192"/>
    <mergeCell ref="R187:S192"/>
    <mergeCell ref="W187:W192"/>
    <mergeCell ref="X187:X192"/>
    <mergeCell ref="Y187:Y192"/>
    <mergeCell ref="AB187:AE187"/>
    <mergeCell ref="AB190:AE191"/>
    <mergeCell ref="AB192:AQ192"/>
    <mergeCell ref="AU186:BD186"/>
    <mergeCell ref="BE186:BH186"/>
    <mergeCell ref="BI186:BJ186"/>
    <mergeCell ref="AU190:BD190"/>
    <mergeCell ref="BE190:BH190"/>
    <mergeCell ref="BI190:BJ190"/>
    <mergeCell ref="AT191:AT192"/>
    <mergeCell ref="AU191:BD191"/>
    <mergeCell ref="BE191:BH191"/>
    <mergeCell ref="BI191:BJ191"/>
    <mergeCell ref="AU189:BD189"/>
    <mergeCell ref="BE189:BH189"/>
    <mergeCell ref="BI189:BJ189"/>
    <mergeCell ref="AM190:AO190"/>
    <mergeCell ref="AU192:BD192"/>
    <mergeCell ref="BE192:BH192"/>
    <mergeCell ref="BI192:BJ192"/>
    <mergeCell ref="B187:C192"/>
    <mergeCell ref="D187:E192"/>
    <mergeCell ref="F187:G192"/>
    <mergeCell ref="H187:I192"/>
    <mergeCell ref="J187:K192"/>
    <mergeCell ref="L187:M192"/>
    <mergeCell ref="N187:O192"/>
    <mergeCell ref="P181:Q186"/>
    <mergeCell ref="R181:S186"/>
    <mergeCell ref="W181:W186"/>
    <mergeCell ref="X181:X186"/>
    <mergeCell ref="Y181:Y186"/>
    <mergeCell ref="AB186:AQ186"/>
    <mergeCell ref="B181:C186"/>
    <mergeCell ref="D181:E186"/>
    <mergeCell ref="F181:G186"/>
    <mergeCell ref="H181:I186"/>
    <mergeCell ref="J181:K186"/>
    <mergeCell ref="L181:M186"/>
    <mergeCell ref="N181:O186"/>
    <mergeCell ref="AP190:AQ190"/>
    <mergeCell ref="AM191:AO191"/>
    <mergeCell ref="AP191:AQ191"/>
    <mergeCell ref="AM185:AO185"/>
    <mergeCell ref="AP185:AQ185"/>
    <mergeCell ref="BE196:BH196"/>
    <mergeCell ref="BI196:BJ196"/>
    <mergeCell ref="AM197:AO197"/>
    <mergeCell ref="AP197:AQ197"/>
    <mergeCell ref="J193:K198"/>
    <mergeCell ref="L193:M198"/>
    <mergeCell ref="N193:O198"/>
    <mergeCell ref="AT197:AT198"/>
    <mergeCell ref="AU197:BD197"/>
    <mergeCell ref="BE197:BH197"/>
    <mergeCell ref="BI197:BJ197"/>
    <mergeCell ref="P193:Q198"/>
    <mergeCell ref="R193:S198"/>
    <mergeCell ref="W193:W198"/>
    <mergeCell ref="X193:X198"/>
    <mergeCell ref="Y193:Y198"/>
    <mergeCell ref="BK187:BK192"/>
    <mergeCell ref="AB188:AE189"/>
    <mergeCell ref="AM188:AO188"/>
    <mergeCell ref="AP188:AQ188"/>
    <mergeCell ref="AT188:AT190"/>
    <mergeCell ref="AU188:BD188"/>
    <mergeCell ref="BE188:BH188"/>
    <mergeCell ref="BI188:BJ188"/>
    <mergeCell ref="AM189:AO189"/>
    <mergeCell ref="AP189:AQ189"/>
    <mergeCell ref="AJ187:AL187"/>
    <mergeCell ref="AM187:AO187"/>
    <mergeCell ref="AR187:AR192"/>
    <mergeCell ref="AU187:BD187"/>
    <mergeCell ref="BE187:BH187"/>
    <mergeCell ref="BI187:BJ187"/>
    <mergeCell ref="B193:C198"/>
    <mergeCell ref="D193:E198"/>
    <mergeCell ref="F193:G198"/>
    <mergeCell ref="H193:I198"/>
    <mergeCell ref="BK193:BK198"/>
    <mergeCell ref="AB194:AE195"/>
    <mergeCell ref="AM194:AO194"/>
    <mergeCell ref="AP194:AQ194"/>
    <mergeCell ref="AT194:AT196"/>
    <mergeCell ref="AU194:BD194"/>
    <mergeCell ref="BE194:BH194"/>
    <mergeCell ref="BI194:BJ194"/>
    <mergeCell ref="AM195:AO195"/>
    <mergeCell ref="AP195:AQ195"/>
    <mergeCell ref="AJ193:AL193"/>
    <mergeCell ref="AM193:AO193"/>
    <mergeCell ref="AR193:AR198"/>
    <mergeCell ref="AU193:BD193"/>
    <mergeCell ref="BE193:BH193"/>
    <mergeCell ref="BI193:BJ193"/>
    <mergeCell ref="AU195:BD195"/>
    <mergeCell ref="BE195:BH195"/>
    <mergeCell ref="BI195:BJ195"/>
    <mergeCell ref="AM196:AO196"/>
    <mergeCell ref="AB193:AE193"/>
    <mergeCell ref="AB196:AE197"/>
    <mergeCell ref="AB198:AQ198"/>
    <mergeCell ref="AU198:BD198"/>
    <mergeCell ref="BE198:BH198"/>
    <mergeCell ref="BI198:BJ198"/>
    <mergeCell ref="AP196:AQ196"/>
    <mergeCell ref="AU196:BD196"/>
  </mergeCells>
  <phoneticPr fontId="3"/>
  <conditionalFormatting sqref="D19">
    <cfRule type="containsBlanks" dxfId="63" priority="24">
      <formula>LEN(TRIM(D19))=0</formula>
    </cfRule>
  </conditionalFormatting>
  <conditionalFormatting sqref="D25 D31 D37 D43 D49 D55 D61 D67 D73 D79 D85 D91 D97 D103 D109 D115 D121 D127 D133">
    <cfRule type="containsBlanks" dxfId="62" priority="16">
      <formula>LEN(TRIM(D25))=0</formula>
    </cfRule>
  </conditionalFormatting>
  <conditionalFormatting sqref="D139 D145 D151 D157 D163 D169 D175 D181 D187 D193">
    <cfRule type="containsBlanks" dxfId="61" priority="8">
      <formula>LEN(TRIM(D139))=0</formula>
    </cfRule>
  </conditionalFormatting>
  <conditionalFormatting sqref="F3">
    <cfRule type="expression" dxfId="60" priority="30">
      <formula>$F$3=""</formula>
    </cfRule>
  </conditionalFormatting>
  <conditionalFormatting sqref="F19">
    <cfRule type="containsBlanks" dxfId="59" priority="23">
      <formula>LEN(TRIM(F19))=0</formula>
    </cfRule>
  </conditionalFormatting>
  <conditionalFormatting sqref="F25 F31 F37 F43 F49 F55 F61 F67 F73 F79 F85 F91 F97 F103 F109 F115 F121 F127 F133">
    <cfRule type="containsBlanks" dxfId="58" priority="15">
      <formula>LEN(TRIM(F25))=0</formula>
    </cfRule>
  </conditionalFormatting>
  <conditionalFormatting sqref="F139 F145 F151 F157 F163 F169 F175 F181 F187 F193">
    <cfRule type="containsBlanks" dxfId="57" priority="7">
      <formula>LEN(TRIM(F139))=0</formula>
    </cfRule>
  </conditionalFormatting>
  <conditionalFormatting sqref="H13">
    <cfRule type="containsBlanks" dxfId="56" priority="26">
      <formula>LEN(TRIM(H13))=0</formula>
    </cfRule>
  </conditionalFormatting>
  <conditionalFormatting sqref="H19">
    <cfRule type="containsBlanks" dxfId="55" priority="22">
      <formula>LEN(TRIM(H19))=0</formula>
    </cfRule>
  </conditionalFormatting>
  <conditionalFormatting sqref="H25 H31 H37 H43 H49 H55 H61 H67 H73 H79 H85 H91 H97 H103 H109 H115 H121 H127 H133">
    <cfRule type="containsBlanks" dxfId="54" priority="14">
      <formula>LEN(TRIM(H25))=0</formula>
    </cfRule>
  </conditionalFormatting>
  <conditionalFormatting sqref="H139 H145 H151 H157 H163 H169 H175 H181 H187 H193">
    <cfRule type="containsBlanks" dxfId="53" priority="6">
      <formula>LEN(TRIM(H139))=0</formula>
    </cfRule>
  </conditionalFormatting>
  <conditionalFormatting sqref="J19">
    <cfRule type="containsBlanks" dxfId="52" priority="21">
      <formula>LEN(TRIM(J19))=0</formula>
    </cfRule>
  </conditionalFormatting>
  <conditionalFormatting sqref="J25 J31 J37 J43 J49 J55 J61 J67 J73 J79 J85 J91 J97 J103 J109 J115 J121 J127 J133">
    <cfRule type="containsBlanks" dxfId="51" priority="13">
      <formula>LEN(TRIM(J25))=0</formula>
    </cfRule>
  </conditionalFormatting>
  <conditionalFormatting sqref="J139 J145 J151 J157 J163 J169 J175 J181 J187 J193">
    <cfRule type="containsBlanks" dxfId="50" priority="5">
      <formula>LEN(TRIM(J139))=0</formula>
    </cfRule>
  </conditionalFormatting>
  <conditionalFormatting sqref="L19">
    <cfRule type="containsBlanks" dxfId="49" priority="17">
      <formula>LEN(TRIM(L19))=0</formula>
    </cfRule>
  </conditionalFormatting>
  <conditionalFormatting sqref="L25 L31 L37 L43 L49 L55 L61 L67 L73 L79 L85 L91 L97 L103 L109 L115 L121 L127 L133">
    <cfRule type="containsBlanks" dxfId="48" priority="9">
      <formula>LEN(TRIM(L25))=0</formula>
    </cfRule>
  </conditionalFormatting>
  <conditionalFormatting sqref="L139 L145 L151 L157 L163 L169 L175 L181 L187 L193">
    <cfRule type="containsBlanks" dxfId="47" priority="1">
      <formula>LEN(TRIM(L139))=0</formula>
    </cfRule>
  </conditionalFormatting>
  <conditionalFormatting sqref="N19">
    <cfRule type="containsBlanks" dxfId="46" priority="20">
      <formula>LEN(TRIM(N19))=0</formula>
    </cfRule>
  </conditionalFormatting>
  <conditionalFormatting sqref="N25 N31 N37 N43 N49 N55 N61 N67 N73 N79 N85 N91 N97 N103 N109 N115 N121 N127 N133">
    <cfRule type="containsBlanks" dxfId="45" priority="12">
      <formula>LEN(TRIM(N25))=0</formula>
    </cfRule>
  </conditionalFormatting>
  <conditionalFormatting sqref="N139 N145 N151 N157 N163 N169 N175 N181 N187 N193">
    <cfRule type="containsBlanks" dxfId="44" priority="4">
      <formula>LEN(TRIM(N139))=0</formula>
    </cfRule>
  </conditionalFormatting>
  <conditionalFormatting sqref="O10">
    <cfRule type="cellIs" dxfId="43" priority="25" operator="equal">
      <formula>""</formula>
    </cfRule>
  </conditionalFormatting>
  <conditionalFormatting sqref="P19">
    <cfRule type="containsBlanks" dxfId="42" priority="19">
      <formula>LEN(TRIM(P19))=0</formula>
    </cfRule>
  </conditionalFormatting>
  <conditionalFormatting sqref="P25 P31 P37 P43 P49 P55 P61 P67 P73 P79 P85 P91 P97 P103 P109 P115 P121 P127 P133">
    <cfRule type="containsBlanks" dxfId="41" priority="11">
      <formula>LEN(TRIM(P25))=0</formula>
    </cfRule>
  </conditionalFormatting>
  <conditionalFormatting sqref="P139 P145 P151 P157 P163 P169 P175 P181 P187 P193">
    <cfRule type="containsBlanks" dxfId="40" priority="3">
      <formula>LEN(TRIM(P139))=0</formula>
    </cfRule>
  </conditionalFormatting>
  <conditionalFormatting sqref="Q8">
    <cfRule type="containsBlanks" dxfId="39" priority="29">
      <formula>LEN(TRIM(Q8))=0</formula>
    </cfRule>
  </conditionalFormatting>
  <conditionalFormatting sqref="Q200:Q201">
    <cfRule type="cellIs" dxfId="38" priority="28" operator="equal">
      <formula>""</formula>
    </cfRule>
  </conditionalFormatting>
  <conditionalFormatting sqref="Q201">
    <cfRule type="containsText" dxfId="37" priority="27" operator="containsText" text="発電出力値合計と一致させてください">
      <formula>NOT(ISERROR(SEARCH("発電出力値合計と一致させてください",Q201)))</formula>
    </cfRule>
  </conditionalFormatting>
  <conditionalFormatting sqref="R19">
    <cfRule type="containsBlanks" dxfId="36" priority="18">
      <formula>LEN(TRIM(R19))=0</formula>
    </cfRule>
  </conditionalFormatting>
  <conditionalFormatting sqref="R25 R31 R37 R43 R49 R55 R61 R67 R73 R79 R85 R91 R97 R103 R109 R115 R121 R127 R133">
    <cfRule type="containsBlanks" dxfId="35" priority="10">
      <formula>LEN(TRIM(R25))=0</formula>
    </cfRule>
  </conditionalFormatting>
  <conditionalFormatting sqref="R139 R145 R151 R157 R163 R169 R175 R181 R187 R193">
    <cfRule type="containsBlanks" dxfId="34" priority="2">
      <formula>LEN(TRIM(R139))=0</formula>
    </cfRule>
  </conditionalFormatting>
  <dataValidations count="4">
    <dataValidation type="list" allowBlank="1" showInputMessage="1" showErrorMessage="1" sqref="P204:S204" xr:uid="{056587F3-1F7E-4E21-9AF7-E194214A1561}">
      <formula1>IF($R$5="集合",$BN$3:$BN$4,BN5)</formula1>
    </dataValidation>
    <dataValidation type="list" allowBlank="1" showInputMessage="1" showErrorMessage="1" sqref="Q8" xr:uid="{A8698A9B-EEA7-4267-9603-98C55C63A279}">
      <formula1>$BM$3:$BM$5</formula1>
    </dataValidation>
    <dataValidation type="custom" allowBlank="1" showInputMessage="1" showErrorMessage="1" errorTitle="数値入力エラー" error="小数点以下第3位を四捨五入してください。" sqref="D19 P19 N19 L19 J19 R19 H19 F19 D25 D31 D37 D43 D49 D55 D61 D67 D73 D79 D85 D91 D97 D103 D109 D115 D121 D127 D133 P25 P31 P37 P43 P49 P55 P61 P67 P73 P79 P85 P91 P97 P103 P109 P115 P121 P127 P133 N25 N31 N37 N43 N49 N55 N61 N67 N73 N79 N85 N91 N97 N103 N109 N115 N121 N127 N133 L25 L31 L37 L43 L49 L55 L61 L67 L73 L79 L85 L91 L97 L103 L109 L115 L121 L127 L133 J25 J31 J37 J43 J49 J55 J61 J67 J73 J79 J85 J91 J97 J103 J109 J115 J121 J127 J133 R25 R31 R37 R43 R49 R55 R61 R67 R73 R79 R85 R91 R97 R103 R109 R115 R121 R127 R133 H25 H31 H37 H43 H49 H55 H61 H67 H73 H79 H85 H91 H97 H103 H109 H115 H121 H127 H133 F25 F31 F37 F43 F49 F55 F61 F67 F73 F79 F85 F91 F97 F103 F109 F115 F121 F127 F133 D139 D145 D151 D157 D163 D169 D175 D181 D187 D193 P139 P145 P151 P157 P163 P169 P175 P181 P187 P193 N139 N145 N151 N157 N163 N169 N175 N181 N187 N193 L139 L145 L151 L157 L163 L169 L175 L181 L187 L193 J139 J145 J151 J157 J163 J169 J175 J181 J187 J193 R139 R145 R151 R157 R163 R169 R175 R181 R187 R193 H139 H145 H151 H157 H163 H169 H175 H181 H187 H193 F139 F145 F151 F157 F163 F169 F175 F181 F187 F193" xr:uid="{EA05C090-6E6A-4153-91D4-99BED27E5DB9}">
      <formula1>D19=ROUND(D19,2)</formula1>
    </dataValidation>
    <dataValidation type="list" allowBlank="1" showInputMessage="1" showErrorMessage="1" sqref="H13" xr:uid="{2565CCD6-0AF3-422B-9064-1E9B8E830317}">
      <formula1>$BL$3:$BL$4</formula1>
    </dataValidation>
  </dataValidations>
  <printOptions horizontalCentered="1" verticalCentered="1"/>
  <pageMargins left="0.39370078740157483" right="0.39370078740157483" top="0.31496062992125984" bottom="0.23622047244094491" header="0.31496062992125984" footer="0.23622047244094491"/>
  <pageSetup paperSize="9" scale="56"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AX34"/>
  <sheetViews>
    <sheetView view="pageBreakPreview" zoomScaleNormal="100" zoomScaleSheetLayoutView="100" workbookViewId="0">
      <selection sqref="A1:H1"/>
    </sheetView>
  </sheetViews>
  <sheetFormatPr defaultColWidth="4" defaultRowHeight="18" x14ac:dyDescent="0.45"/>
  <cols>
    <col min="1" max="1" width="2.69921875" style="6" customWidth="1"/>
    <col min="2" max="2" width="7.19921875" style="6" bestFit="1" customWidth="1"/>
    <col min="3" max="15" width="4" style="6"/>
    <col min="16" max="16" width="4" style="6" customWidth="1"/>
    <col min="17" max="17" width="4" style="6"/>
    <col min="18" max="18" width="4.69921875" style="6" customWidth="1"/>
    <col min="19" max="20" width="4" style="6"/>
    <col min="21" max="21" width="4" style="3"/>
    <col min="22" max="23" width="4" style="3" customWidth="1"/>
    <col min="24" max="30" width="4" style="3"/>
    <col min="31" max="32" width="9.59765625" style="3" customWidth="1"/>
    <col min="33" max="39" width="4" style="3"/>
    <col min="40" max="40" width="4.69921875" style="3" customWidth="1"/>
    <col min="41" max="41" width="4" style="6" customWidth="1"/>
    <col min="42" max="47" width="4" style="6"/>
    <col min="48" max="48" width="4" style="6" customWidth="1"/>
    <col min="49" max="49" width="9" style="6" bestFit="1" customWidth="1"/>
    <col min="50" max="50" width="14.69921875" style="6" customWidth="1"/>
    <col min="51" max="54" width="4" style="6" customWidth="1"/>
    <col min="55" max="16384" width="4" style="6"/>
  </cols>
  <sheetData>
    <row r="1" spans="1:50" ht="16.2" customHeight="1" x14ac:dyDescent="0.45">
      <c r="A1" s="603" t="s">
        <v>387</v>
      </c>
      <c r="B1" s="603"/>
      <c r="C1" s="603"/>
      <c r="D1" s="603"/>
      <c r="E1" s="603"/>
      <c r="F1" s="603"/>
      <c r="G1" s="603"/>
      <c r="H1" s="603"/>
      <c r="I1" s="26"/>
      <c r="J1" s="8" t="s">
        <v>251</v>
      </c>
      <c r="K1" s="8"/>
      <c r="L1" s="8"/>
      <c r="M1" s="8"/>
      <c r="N1" s="8"/>
      <c r="O1" s="8"/>
      <c r="P1" s="8"/>
      <c r="Q1" s="8"/>
      <c r="R1" s="8"/>
      <c r="S1" s="8"/>
      <c r="T1" s="8"/>
      <c r="U1" s="26"/>
      <c r="V1" s="26"/>
      <c r="W1" s="26"/>
      <c r="X1" s="26"/>
      <c r="Y1" s="26"/>
      <c r="Z1" s="26"/>
      <c r="AA1" s="26"/>
      <c r="AB1" s="26"/>
      <c r="AC1" s="26"/>
      <c r="AD1" s="26"/>
      <c r="AE1" s="26"/>
      <c r="AF1" s="26"/>
      <c r="AG1" s="26"/>
      <c r="AH1" s="26"/>
      <c r="AI1" s="26"/>
    </row>
    <row r="2" spans="1:50" ht="12.75" customHeight="1" x14ac:dyDescent="0.45">
      <c r="A2" s="42"/>
      <c r="B2" s="42"/>
      <c r="C2" s="42"/>
      <c r="D2" s="42"/>
      <c r="E2" s="42"/>
      <c r="F2" s="42"/>
      <c r="G2" s="42"/>
      <c r="H2" s="42"/>
      <c r="I2" s="42"/>
      <c r="J2" s="76"/>
      <c r="K2" s="76"/>
      <c r="L2" s="76"/>
      <c r="M2" s="76"/>
      <c r="N2" s="76"/>
      <c r="O2" s="76"/>
      <c r="P2" s="76"/>
      <c r="Q2" s="76"/>
      <c r="R2" s="76"/>
      <c r="S2" s="76"/>
      <c r="T2" s="8"/>
      <c r="U2" s="26"/>
      <c r="V2" s="26"/>
      <c r="W2" s="26"/>
      <c r="X2" s="26"/>
      <c r="Y2" s="26"/>
      <c r="Z2" s="26"/>
      <c r="AA2" s="26"/>
      <c r="AB2" s="26"/>
      <c r="AC2" s="26"/>
      <c r="AD2" s="26"/>
      <c r="AE2" s="26"/>
      <c r="AF2" s="26"/>
      <c r="AG2" s="26"/>
      <c r="AH2" s="26"/>
      <c r="AI2" s="26"/>
    </row>
    <row r="3" spans="1:50" ht="25.95" customHeight="1" x14ac:dyDescent="0.45">
      <c r="A3" s="713" t="s">
        <v>64</v>
      </c>
      <c r="B3" s="713"/>
      <c r="C3" s="713"/>
      <c r="D3" s="713"/>
      <c r="E3" s="713"/>
      <c r="F3" s="600" t="str">
        <f t="array" ref="F3">IF(第一面!L16:AX17&lt;&gt;"",第一面!L16:AX17,IF(第一面!L24:AX25&lt;&gt;"",第一面!L24:AX25&amp;"　"&amp;第一面!BJ24:CN24&amp;"　"&amp;第一面!BJ25:CN25,""))</f>
        <v/>
      </c>
      <c r="G3" s="601"/>
      <c r="H3" s="601"/>
      <c r="I3" s="601"/>
      <c r="J3" s="601"/>
      <c r="K3" s="601"/>
      <c r="L3" s="601"/>
      <c r="M3" s="601"/>
      <c r="N3" s="601"/>
      <c r="O3" s="601"/>
      <c r="P3" s="601"/>
      <c r="Q3" s="601"/>
      <c r="R3" s="601"/>
      <c r="S3" s="602"/>
      <c r="W3" s="6"/>
      <c r="X3" s="6"/>
      <c r="Y3" s="6"/>
      <c r="Z3" s="6"/>
      <c r="AA3" s="6"/>
      <c r="AB3" s="6"/>
      <c r="AC3" s="6"/>
      <c r="AD3" s="6"/>
      <c r="AW3" s="1" t="s">
        <v>66</v>
      </c>
      <c r="AX3" s="6" t="s">
        <v>240</v>
      </c>
    </row>
    <row r="4" spans="1:50" ht="22.5" customHeight="1" x14ac:dyDescent="0.45">
      <c r="A4" s="46"/>
      <c r="B4" s="46"/>
      <c r="C4" s="46"/>
      <c r="D4" s="46"/>
      <c r="E4" s="46"/>
      <c r="F4" s="46"/>
      <c r="G4" s="46"/>
      <c r="H4" s="46"/>
      <c r="I4" s="46"/>
      <c r="J4" s="46"/>
      <c r="K4" s="46"/>
      <c r="L4" s="46"/>
      <c r="M4" s="46"/>
      <c r="N4" s="46"/>
      <c r="O4" s="46"/>
      <c r="P4" s="46"/>
      <c r="Q4" s="46"/>
      <c r="R4" s="46"/>
      <c r="S4" s="46"/>
      <c r="W4" s="6"/>
      <c r="X4" s="6"/>
      <c r="Y4" s="6"/>
      <c r="Z4" s="6"/>
      <c r="AA4" s="6"/>
      <c r="AB4" s="6"/>
      <c r="AC4" s="6"/>
      <c r="AD4" s="6"/>
      <c r="AW4" s="1" t="s">
        <v>68</v>
      </c>
      <c r="AX4" s="6" t="s">
        <v>287</v>
      </c>
    </row>
    <row r="5" spans="1:50" ht="26.4" x14ac:dyDescent="0.45">
      <c r="A5" s="47" t="s">
        <v>208</v>
      </c>
      <c r="O5" s="46"/>
      <c r="P5" s="46"/>
      <c r="Q5" s="46"/>
      <c r="R5" s="46"/>
      <c r="S5" s="46"/>
      <c r="T5" s="46"/>
      <c r="U5" s="46"/>
      <c r="AX5" s="6" t="s">
        <v>288</v>
      </c>
    </row>
    <row r="6" spans="1:50" ht="6.75" customHeight="1" x14ac:dyDescent="0.45">
      <c r="U6" s="6"/>
    </row>
    <row r="7" spans="1:50" ht="24" customHeight="1" x14ac:dyDescent="0.4">
      <c r="A7" s="49" t="s">
        <v>102</v>
      </c>
      <c r="O7" s="711" t="s">
        <v>239</v>
      </c>
      <c r="P7" s="712"/>
      <c r="Q7" s="687"/>
      <c r="R7" s="688"/>
      <c r="S7" s="688"/>
      <c r="T7" s="689"/>
      <c r="X7" s="2"/>
      <c r="AH7" s="6"/>
      <c r="AI7" s="6"/>
      <c r="AJ7" s="6"/>
      <c r="AO7" s="3"/>
    </row>
    <row r="8" spans="1:50" ht="6.6" customHeight="1" x14ac:dyDescent="0.45">
      <c r="A8" s="49"/>
      <c r="X8" s="707" t="s">
        <v>395</v>
      </c>
      <c r="Y8" s="714"/>
      <c r="Z8" s="714"/>
      <c r="AA8" s="714"/>
      <c r="AB8" s="714"/>
      <c r="AC8" s="714"/>
      <c r="AD8" s="708"/>
      <c r="AE8" s="707" t="s">
        <v>85</v>
      </c>
      <c r="AF8" s="708"/>
      <c r="AG8" s="7"/>
      <c r="AH8" s="7"/>
      <c r="AI8" s="7"/>
      <c r="AJ8" s="6"/>
      <c r="AO8" s="3"/>
    </row>
    <row r="9" spans="1:50" ht="33" customHeight="1" x14ac:dyDescent="0.45">
      <c r="B9" s="491" t="s">
        <v>218</v>
      </c>
      <c r="C9" s="492"/>
      <c r="D9" s="492"/>
      <c r="E9" s="716"/>
      <c r="F9" s="717"/>
      <c r="G9" s="718"/>
      <c r="H9" s="718"/>
      <c r="I9" s="718"/>
      <c r="J9" s="719"/>
      <c r="K9" s="720" t="s">
        <v>220</v>
      </c>
      <c r="L9" s="492"/>
      <c r="M9" s="492"/>
      <c r="N9" s="716"/>
      <c r="O9" s="717"/>
      <c r="P9" s="718"/>
      <c r="Q9" s="718"/>
      <c r="R9" s="718"/>
      <c r="S9" s="718"/>
      <c r="T9" s="719"/>
      <c r="X9" s="709"/>
      <c r="Y9" s="715"/>
      <c r="Z9" s="715"/>
      <c r="AA9" s="715"/>
      <c r="AB9" s="715"/>
      <c r="AC9" s="715"/>
      <c r="AD9" s="710"/>
      <c r="AE9" s="709"/>
      <c r="AF9" s="710"/>
      <c r="AG9" s="7"/>
      <c r="AH9" s="7"/>
      <c r="AI9" s="7"/>
      <c r="AJ9" s="6"/>
      <c r="AO9" s="3"/>
    </row>
    <row r="10" spans="1:50" ht="18" customHeight="1" x14ac:dyDescent="0.45">
      <c r="H10" s="109"/>
      <c r="I10" s="109"/>
      <c r="J10" s="109"/>
      <c r="K10" s="109"/>
      <c r="L10" s="109"/>
      <c r="M10" s="109"/>
      <c r="N10" s="110"/>
      <c r="O10" s="110"/>
      <c r="P10" s="110"/>
      <c r="Q10" s="110"/>
      <c r="R10" s="110"/>
      <c r="S10" s="110"/>
      <c r="X10" s="697" t="s">
        <v>409</v>
      </c>
      <c r="Y10" s="698"/>
      <c r="Z10" s="698"/>
      <c r="AA10" s="698"/>
      <c r="AB10" s="698"/>
      <c r="AC10" s="698"/>
      <c r="AD10" s="699"/>
      <c r="AE10" s="702">
        <f>ROUNDDOWN((E12*120000),-3)</f>
        <v>0</v>
      </c>
      <c r="AF10" s="703"/>
      <c r="AG10" s="176"/>
      <c r="AH10" s="7"/>
      <c r="AI10" s="7"/>
      <c r="AJ10" s="6"/>
      <c r="AO10" s="3"/>
    </row>
    <row r="11" spans="1:50" ht="29.4" customHeight="1" x14ac:dyDescent="0.45">
      <c r="B11" s="527" t="s">
        <v>390</v>
      </c>
      <c r="C11" s="470"/>
      <c r="D11" s="470"/>
      <c r="E11" s="470"/>
      <c r="F11" s="470"/>
      <c r="G11" s="470"/>
      <c r="H11" s="470"/>
      <c r="I11" s="470"/>
      <c r="J11" s="470"/>
      <c r="K11" s="470"/>
      <c r="L11" s="470"/>
      <c r="M11" s="470"/>
      <c r="N11" s="470"/>
      <c r="O11" s="470"/>
      <c r="P11" s="470"/>
      <c r="Q11" s="470"/>
      <c r="R11" s="470"/>
      <c r="S11" s="470"/>
      <c r="T11" s="470"/>
      <c r="X11" s="176"/>
      <c r="Y11" s="176"/>
      <c r="Z11" s="176"/>
      <c r="AA11" s="176"/>
      <c r="AB11" s="176"/>
      <c r="AC11" s="176"/>
      <c r="AD11" s="176"/>
      <c r="AE11" s="179"/>
      <c r="AF11" s="179"/>
      <c r="AG11" s="176"/>
      <c r="AH11" s="176"/>
      <c r="AI11" s="176"/>
      <c r="AJ11" s="6"/>
      <c r="AO11" s="3"/>
    </row>
    <row r="12" spans="1:50" ht="33" customHeight="1" x14ac:dyDescent="0.45">
      <c r="B12" s="704" t="s">
        <v>104</v>
      </c>
      <c r="C12" s="700"/>
      <c r="D12" s="700"/>
      <c r="E12" s="705"/>
      <c r="F12" s="706"/>
      <c r="G12" s="706"/>
      <c r="H12" s="700" t="s">
        <v>105</v>
      </c>
      <c r="I12" s="701"/>
      <c r="J12" s="176"/>
      <c r="K12" s="176"/>
      <c r="L12" s="176"/>
      <c r="N12" s="176"/>
      <c r="O12" s="176"/>
      <c r="P12" s="176"/>
      <c r="Q12" s="176"/>
      <c r="R12" s="176"/>
      <c r="S12" s="176"/>
      <c r="T12" s="176"/>
      <c r="U12" s="176"/>
      <c r="V12" s="176"/>
      <c r="W12" s="176"/>
      <c r="X12" s="176"/>
      <c r="Y12" s="176"/>
      <c r="Z12" s="176"/>
      <c r="AA12" s="176"/>
      <c r="AB12" s="176"/>
      <c r="AC12" s="176"/>
      <c r="AD12" s="176"/>
      <c r="AE12" s="176"/>
      <c r="AF12" s="176"/>
      <c r="AG12" s="176"/>
      <c r="AH12" s="176"/>
      <c r="AI12" s="6"/>
      <c r="AO12" s="3"/>
      <c r="AQ12" s="3"/>
      <c r="AR12" s="3"/>
      <c r="AS12" s="3"/>
      <c r="AT12" s="3"/>
      <c r="AU12" s="3"/>
    </row>
    <row r="13" spans="1:50" ht="12" customHeight="1" x14ac:dyDescent="0.45">
      <c r="AJ13" s="6"/>
      <c r="AO13" s="3"/>
    </row>
    <row r="14" spans="1:50" ht="12" hidden="1" customHeight="1" x14ac:dyDescent="0.45">
      <c r="B14" s="106" t="b">
        <v>0</v>
      </c>
      <c r="AJ14" s="6"/>
      <c r="AO14" s="3"/>
    </row>
    <row r="15" spans="1:50" x14ac:dyDescent="0.45">
      <c r="B15" s="527"/>
      <c r="C15" s="527"/>
      <c r="D15" s="527"/>
      <c r="E15" s="527"/>
      <c r="F15" s="527"/>
      <c r="G15" s="527"/>
      <c r="H15" s="527"/>
      <c r="I15" s="527"/>
      <c r="J15" s="527"/>
      <c r="K15" s="527"/>
      <c r="L15" s="527"/>
      <c r="M15" s="527"/>
      <c r="N15" s="527"/>
      <c r="O15" s="527"/>
      <c r="P15" s="527"/>
      <c r="Q15" s="527"/>
      <c r="R15" s="527"/>
      <c r="S15" s="527"/>
      <c r="T15" s="527"/>
      <c r="AJ15" s="6"/>
      <c r="AO15" s="3"/>
    </row>
    <row r="16" spans="1:50" ht="5.25" customHeight="1" x14ac:dyDescent="0.45">
      <c r="B16" s="58"/>
      <c r="C16" s="58"/>
      <c r="D16" s="58"/>
      <c r="E16" s="58"/>
      <c r="F16" s="58"/>
      <c r="G16" s="58"/>
      <c r="H16" s="58"/>
      <c r="I16" s="58"/>
      <c r="J16" s="58"/>
      <c r="K16" s="58"/>
      <c r="L16" s="58"/>
      <c r="M16" s="58"/>
      <c r="N16" s="58"/>
      <c r="O16" s="58"/>
      <c r="P16" s="58"/>
      <c r="Q16" s="58"/>
      <c r="R16" s="472"/>
      <c r="S16" s="472"/>
      <c r="T16" s="54"/>
      <c r="AC16" s="6"/>
      <c r="AD16" s="6"/>
      <c r="AE16" s="6"/>
      <c r="AF16" s="6"/>
      <c r="AG16" s="6"/>
      <c r="AH16" s="6"/>
      <c r="AI16" s="6"/>
      <c r="AJ16" s="6"/>
      <c r="AK16" s="6"/>
    </row>
    <row r="17" spans="1:40" ht="38.4" customHeight="1" x14ac:dyDescent="0.45">
      <c r="F17" s="78" t="s">
        <v>102</v>
      </c>
      <c r="G17" s="78"/>
      <c r="H17" s="78"/>
      <c r="I17" s="78"/>
      <c r="J17" s="78"/>
      <c r="K17" s="78"/>
      <c r="L17" s="677">
        <f>IF(B14=TRUE,"第三面別紙参照",AE10)</f>
        <v>0</v>
      </c>
      <c r="M17" s="677"/>
      <c r="N17" s="677"/>
      <c r="O17" s="677"/>
      <c r="P17" s="677"/>
      <c r="Q17" s="677"/>
      <c r="R17" s="677"/>
      <c r="S17" s="52" t="s">
        <v>74</v>
      </c>
      <c r="AC17" s="6"/>
      <c r="AD17" s="6"/>
      <c r="AE17" s="6"/>
      <c r="AF17" s="6"/>
      <c r="AG17" s="6"/>
      <c r="AH17" s="6"/>
      <c r="AI17" s="6"/>
      <c r="AJ17" s="6"/>
      <c r="AK17" s="6"/>
    </row>
    <row r="18" spans="1:40" ht="49.5" customHeight="1" x14ac:dyDescent="0.45">
      <c r="B18" s="79"/>
      <c r="C18" s="79"/>
      <c r="D18" s="79"/>
      <c r="E18" s="79"/>
      <c r="F18" s="79"/>
      <c r="G18" s="79"/>
      <c r="H18" s="79"/>
      <c r="I18" s="79"/>
      <c r="J18" s="79"/>
      <c r="K18" s="79"/>
      <c r="L18" s="79"/>
      <c r="M18" s="79"/>
      <c r="N18" s="79"/>
      <c r="O18" s="79"/>
      <c r="P18" s="79"/>
      <c r="Q18" s="79"/>
      <c r="R18" s="79"/>
      <c r="S18" s="79"/>
      <c r="T18" s="79"/>
      <c r="AC18" s="6"/>
      <c r="AD18" s="6"/>
      <c r="AE18" s="6"/>
      <c r="AF18" s="6"/>
      <c r="AG18" s="6"/>
      <c r="AH18" s="6"/>
      <c r="AI18" s="6"/>
      <c r="AJ18" s="6"/>
      <c r="AK18" s="6"/>
      <c r="AL18" s="6"/>
      <c r="AM18" s="6"/>
      <c r="AN18" s="6"/>
    </row>
    <row r="19" spans="1:40" ht="24" customHeight="1" x14ac:dyDescent="0.45">
      <c r="A19" s="49" t="s">
        <v>106</v>
      </c>
      <c r="B19" s="79"/>
      <c r="C19" s="79"/>
      <c r="D19" s="79"/>
      <c r="E19" s="79"/>
      <c r="F19" s="79"/>
      <c r="G19" s="79"/>
      <c r="O19" s="80" t="s">
        <v>239</v>
      </c>
      <c r="P19" s="81"/>
      <c r="Q19" s="687"/>
      <c r="R19" s="688"/>
      <c r="S19" s="688"/>
      <c r="T19" s="689"/>
      <c r="AC19" s="6"/>
      <c r="AD19" s="6"/>
      <c r="AE19" s="6"/>
      <c r="AF19" s="6"/>
      <c r="AG19" s="6"/>
      <c r="AH19" s="6"/>
      <c r="AI19" s="6"/>
      <c r="AJ19" s="6"/>
      <c r="AK19" s="6"/>
      <c r="AL19" s="6"/>
      <c r="AM19" s="6"/>
      <c r="AN19" s="6"/>
    </row>
    <row r="20" spans="1:40" ht="6.75" customHeight="1" x14ac:dyDescent="0.45">
      <c r="A20" s="49"/>
      <c r="B20" s="79"/>
      <c r="C20" s="79"/>
      <c r="D20" s="79"/>
      <c r="E20" s="79"/>
      <c r="F20" s="79"/>
      <c r="G20" s="79"/>
      <c r="O20" s="111"/>
      <c r="P20" s="111"/>
      <c r="Q20" s="111"/>
      <c r="R20" s="111"/>
      <c r="S20" s="111"/>
      <c r="T20" s="112"/>
      <c r="AC20" s="6"/>
      <c r="AD20" s="6"/>
      <c r="AE20" s="6"/>
      <c r="AF20" s="6"/>
      <c r="AG20" s="6"/>
      <c r="AH20" s="6"/>
      <c r="AI20" s="6"/>
      <c r="AJ20" s="6"/>
      <c r="AK20" s="6"/>
      <c r="AL20" s="6"/>
      <c r="AM20" s="6"/>
      <c r="AN20" s="6"/>
    </row>
    <row r="21" spans="1:40" ht="33" customHeight="1" x14ac:dyDescent="0.45">
      <c r="B21" s="690" t="s">
        <v>196</v>
      </c>
      <c r="C21" s="691"/>
      <c r="D21" s="691"/>
      <c r="E21" s="691"/>
      <c r="F21" s="691"/>
      <c r="G21" s="691"/>
      <c r="H21" s="691"/>
      <c r="I21" s="691"/>
      <c r="J21" s="691"/>
      <c r="K21" s="691"/>
      <c r="L21" s="691"/>
      <c r="M21" s="691"/>
      <c r="N21" s="691"/>
      <c r="O21" s="691"/>
      <c r="P21" s="696"/>
      <c r="Q21" s="688"/>
      <c r="R21" s="688"/>
      <c r="S21" s="688"/>
      <c r="T21" s="689"/>
      <c r="AC21" s="6"/>
      <c r="AD21" s="6"/>
      <c r="AE21" s="6"/>
      <c r="AF21" s="6"/>
      <c r="AG21" s="6"/>
      <c r="AH21" s="6"/>
      <c r="AI21" s="6"/>
      <c r="AJ21" s="6"/>
      <c r="AK21" s="6"/>
    </row>
    <row r="22" spans="1:40" ht="12.6" customHeight="1" x14ac:dyDescent="0.45">
      <c r="B22" s="82"/>
      <c r="C22" s="82"/>
      <c r="D22" s="82"/>
      <c r="E22" s="82"/>
      <c r="F22" s="82"/>
      <c r="G22" s="82"/>
      <c r="H22" s="82"/>
      <c r="I22" s="82"/>
      <c r="J22" s="82"/>
      <c r="K22" s="82"/>
      <c r="L22" s="82"/>
      <c r="M22" s="82"/>
      <c r="N22" s="82"/>
      <c r="O22" s="82"/>
      <c r="P22" s="73"/>
      <c r="Q22" s="73"/>
      <c r="R22" s="73"/>
      <c r="S22" s="73"/>
      <c r="T22" s="73"/>
      <c r="V22" s="6"/>
      <c r="W22" s="6"/>
      <c r="X22" s="6"/>
      <c r="Y22" s="6"/>
      <c r="Z22" s="6"/>
      <c r="AA22" s="6"/>
      <c r="AB22" s="6"/>
      <c r="AC22" s="6"/>
      <c r="AD22" s="6"/>
      <c r="AE22" s="6"/>
      <c r="AF22" s="6"/>
      <c r="AG22" s="6"/>
      <c r="AH22" s="6"/>
      <c r="AI22" s="6"/>
    </row>
    <row r="23" spans="1:40" ht="28.2" customHeight="1" x14ac:dyDescent="0.45">
      <c r="B23" s="693" t="s">
        <v>218</v>
      </c>
      <c r="C23" s="694"/>
      <c r="D23" s="694"/>
      <c r="E23" s="695"/>
      <c r="F23" s="684"/>
      <c r="G23" s="685"/>
      <c r="H23" s="685"/>
      <c r="I23" s="685"/>
      <c r="J23" s="686"/>
      <c r="K23" s="693" t="s">
        <v>219</v>
      </c>
      <c r="L23" s="694"/>
      <c r="M23" s="694"/>
      <c r="N23" s="695"/>
      <c r="O23" s="684"/>
      <c r="P23" s="685"/>
      <c r="Q23" s="685"/>
      <c r="R23" s="685"/>
      <c r="S23" s="685"/>
      <c r="T23" s="686"/>
      <c r="V23" s="6"/>
      <c r="W23" s="6"/>
      <c r="X23" s="6"/>
      <c r="Y23" s="6"/>
      <c r="Z23" s="6"/>
      <c r="AA23" s="6"/>
      <c r="AB23" s="6"/>
      <c r="AC23" s="6"/>
      <c r="AD23" s="6"/>
      <c r="AE23" s="6"/>
      <c r="AF23" s="6"/>
      <c r="AG23" s="6"/>
      <c r="AH23" s="6"/>
      <c r="AI23" s="6"/>
    </row>
    <row r="24" spans="1:40" ht="12" customHeight="1" x14ac:dyDescent="0.45">
      <c r="B24" s="83"/>
      <c r="C24" s="83"/>
      <c r="D24" s="83"/>
      <c r="E24" s="83"/>
      <c r="F24" s="83"/>
      <c r="G24" s="83"/>
      <c r="H24" s="113"/>
      <c r="I24" s="113"/>
      <c r="J24" s="67"/>
      <c r="K24" s="83"/>
      <c r="L24" s="83"/>
      <c r="M24" s="83"/>
      <c r="N24" s="83"/>
      <c r="O24" s="83"/>
      <c r="P24" s="83"/>
      <c r="Q24" s="83"/>
      <c r="R24" s="113"/>
      <c r="S24" s="113"/>
      <c r="T24" s="67"/>
      <c r="AH24" s="6"/>
      <c r="AI24" s="6"/>
      <c r="AJ24" s="6"/>
      <c r="AK24" s="6"/>
    </row>
    <row r="25" spans="1:40" ht="27" customHeight="1" x14ac:dyDescent="0.45">
      <c r="B25" s="678" t="s">
        <v>107</v>
      </c>
      <c r="C25" s="679"/>
      <c r="D25" s="679"/>
      <c r="E25" s="679"/>
      <c r="F25" s="679"/>
      <c r="G25" s="679"/>
      <c r="H25" s="682"/>
      <c r="I25" s="683"/>
      <c r="J25" s="84" t="s">
        <v>74</v>
      </c>
      <c r="K25" s="678" t="s">
        <v>108</v>
      </c>
      <c r="L25" s="679"/>
      <c r="M25" s="679"/>
      <c r="N25" s="679"/>
      <c r="O25" s="679"/>
      <c r="P25" s="679"/>
      <c r="Q25" s="679"/>
      <c r="R25" s="682"/>
      <c r="S25" s="683"/>
      <c r="T25" s="84" t="s">
        <v>74</v>
      </c>
      <c r="V25" s="491" t="s">
        <v>197</v>
      </c>
      <c r="W25" s="492"/>
      <c r="X25" s="492"/>
      <c r="Y25" s="492"/>
      <c r="Z25" s="492"/>
      <c r="AA25" s="492"/>
      <c r="AB25" s="493"/>
      <c r="AC25" s="692">
        <f>IF(P21="該当有り",MIN(ROUNDDOWN(H27-R27,-3),1000000),0)</f>
        <v>0</v>
      </c>
      <c r="AD25" s="692"/>
      <c r="AE25" s="692"/>
      <c r="AF25" s="692"/>
      <c r="AG25" s="692"/>
      <c r="AH25" s="692"/>
      <c r="AI25" s="692"/>
      <c r="AJ25" s="6"/>
      <c r="AK25" s="6"/>
      <c r="AL25" s="6"/>
      <c r="AM25" s="6"/>
      <c r="AN25" s="6"/>
    </row>
    <row r="26" spans="1:40" ht="27" customHeight="1" x14ac:dyDescent="0.45">
      <c r="B26" s="678" t="s">
        <v>109</v>
      </c>
      <c r="C26" s="679"/>
      <c r="D26" s="679"/>
      <c r="E26" s="679"/>
      <c r="F26" s="679"/>
      <c r="G26" s="679"/>
      <c r="H26" s="682"/>
      <c r="I26" s="683"/>
      <c r="J26" s="84" t="s">
        <v>74</v>
      </c>
      <c r="K26" s="678" t="s">
        <v>110</v>
      </c>
      <c r="L26" s="679"/>
      <c r="M26" s="679"/>
      <c r="N26" s="679"/>
      <c r="O26" s="679"/>
      <c r="P26" s="679"/>
      <c r="Q26" s="679"/>
      <c r="R26" s="682"/>
      <c r="S26" s="683"/>
      <c r="T26" s="84" t="s">
        <v>74</v>
      </c>
      <c r="U26" s="6"/>
      <c r="V26" s="491" t="s">
        <v>198</v>
      </c>
      <c r="W26" s="492"/>
      <c r="X26" s="492"/>
      <c r="Y26" s="492"/>
      <c r="Z26" s="492"/>
      <c r="AA26" s="492"/>
      <c r="AB26" s="493"/>
      <c r="AC26" s="692">
        <f>IF(P21="該当無し",MIN(ROUNDDOWN(H27/2-R27,-3),500000),0)</f>
        <v>0</v>
      </c>
      <c r="AD26" s="692"/>
      <c r="AE26" s="692"/>
      <c r="AF26" s="692"/>
      <c r="AG26" s="692"/>
      <c r="AH26" s="692"/>
      <c r="AI26" s="692"/>
      <c r="AJ26" s="6"/>
      <c r="AK26" s="6"/>
      <c r="AL26" s="6"/>
      <c r="AM26" s="6"/>
      <c r="AN26" s="6"/>
    </row>
    <row r="27" spans="1:40" ht="27" customHeight="1" x14ac:dyDescent="0.45">
      <c r="B27" s="678" t="s">
        <v>111</v>
      </c>
      <c r="C27" s="679"/>
      <c r="D27" s="679"/>
      <c r="E27" s="679"/>
      <c r="F27" s="679"/>
      <c r="G27" s="679"/>
      <c r="H27" s="680">
        <f>SUM(H25,H26)</f>
        <v>0</v>
      </c>
      <c r="I27" s="681"/>
      <c r="J27" s="84" t="s">
        <v>74</v>
      </c>
      <c r="K27" s="678" t="s">
        <v>112</v>
      </c>
      <c r="L27" s="679"/>
      <c r="M27" s="679"/>
      <c r="N27" s="679"/>
      <c r="O27" s="679"/>
      <c r="P27" s="679"/>
      <c r="Q27" s="679"/>
      <c r="R27" s="680">
        <f>SUM(R25,R26)</f>
        <v>0</v>
      </c>
      <c r="S27" s="681"/>
      <c r="T27" s="84" t="s">
        <v>74</v>
      </c>
      <c r="U27" s="6"/>
      <c r="V27" s="6"/>
      <c r="W27" s="6"/>
      <c r="X27" s="6"/>
      <c r="Y27" s="6"/>
      <c r="Z27" s="6"/>
      <c r="AA27" s="6"/>
      <c r="AB27" s="6"/>
      <c r="AC27" s="6"/>
      <c r="AD27" s="6"/>
      <c r="AE27" s="6"/>
      <c r="AF27" s="6"/>
      <c r="AG27" s="6"/>
      <c r="AH27" s="6"/>
      <c r="AI27" s="6"/>
      <c r="AJ27" s="6"/>
      <c r="AK27" s="6"/>
      <c r="AL27" s="6"/>
      <c r="AM27" s="6"/>
      <c r="AN27" s="6"/>
    </row>
    <row r="28" spans="1:40" ht="7.95" customHeight="1" x14ac:dyDescent="0.45">
      <c r="U28" s="6"/>
      <c r="V28" s="6"/>
      <c r="W28" s="6"/>
      <c r="X28" s="6"/>
      <c r="Y28" s="6"/>
      <c r="Z28" s="6"/>
      <c r="AA28" s="6"/>
      <c r="AB28" s="6"/>
      <c r="AC28" s="6"/>
      <c r="AD28" s="6"/>
      <c r="AE28" s="6"/>
      <c r="AF28" s="6"/>
      <c r="AG28" s="6"/>
      <c r="AH28" s="6"/>
      <c r="AI28" s="6"/>
      <c r="AJ28" s="6"/>
      <c r="AK28" s="6"/>
      <c r="AL28" s="6"/>
      <c r="AM28" s="6"/>
      <c r="AN28" s="6"/>
    </row>
    <row r="29" spans="1:40" ht="30.6" customHeight="1" x14ac:dyDescent="0.45">
      <c r="E29" s="537" t="s">
        <v>106</v>
      </c>
      <c r="F29" s="537"/>
      <c r="G29" s="537"/>
      <c r="H29" s="537"/>
      <c r="I29" s="537"/>
      <c r="J29" s="537"/>
      <c r="K29" s="537"/>
      <c r="L29" s="677">
        <f>IF(MIN(AC25:AI26)&lt;0,"助成対象外",MAX(AC25:AI26))</f>
        <v>0</v>
      </c>
      <c r="M29" s="677"/>
      <c r="N29" s="677"/>
      <c r="O29" s="677"/>
      <c r="P29" s="677"/>
      <c r="Q29" s="677"/>
      <c r="R29" s="677"/>
      <c r="S29" s="52" t="s">
        <v>74</v>
      </c>
      <c r="U29" s="6"/>
      <c r="V29" s="6"/>
      <c r="W29" s="6"/>
      <c r="X29" s="6"/>
      <c r="Y29" s="6"/>
      <c r="Z29" s="6"/>
      <c r="AA29" s="6"/>
      <c r="AB29" s="6"/>
      <c r="AC29" s="6"/>
      <c r="AD29" s="6"/>
      <c r="AE29" s="6"/>
      <c r="AF29" s="6"/>
      <c r="AG29" s="6"/>
      <c r="AH29" s="6"/>
      <c r="AI29" s="6"/>
      <c r="AJ29" s="6"/>
      <c r="AK29" s="6"/>
      <c r="AL29" s="6"/>
      <c r="AM29" s="6"/>
      <c r="AN29" s="6"/>
    </row>
    <row r="30" spans="1:40" ht="12.75" customHeight="1" x14ac:dyDescent="0.45">
      <c r="B30" s="79"/>
      <c r="C30" s="79"/>
      <c r="D30" s="79"/>
      <c r="E30" s="79"/>
      <c r="F30" s="79"/>
      <c r="G30" s="79"/>
      <c r="H30" s="79"/>
      <c r="I30" s="79"/>
      <c r="J30" s="79"/>
      <c r="K30" s="79"/>
      <c r="L30" s="79"/>
      <c r="M30" s="79"/>
      <c r="N30" s="79"/>
      <c r="O30" s="79"/>
      <c r="P30" s="79"/>
      <c r="Q30" s="79"/>
      <c r="R30" s="79"/>
      <c r="S30" s="79"/>
      <c r="T30" s="79"/>
      <c r="U30" s="6"/>
      <c r="V30" s="6"/>
      <c r="W30" s="6"/>
      <c r="X30" s="6"/>
      <c r="Y30" s="6"/>
      <c r="Z30" s="6"/>
      <c r="AA30" s="6"/>
      <c r="AB30" s="6"/>
      <c r="AC30" s="6"/>
      <c r="AD30" s="6"/>
      <c r="AE30" s="6"/>
      <c r="AF30" s="6"/>
      <c r="AG30" s="6"/>
      <c r="AH30" s="6"/>
      <c r="AI30" s="6"/>
      <c r="AJ30" s="6"/>
      <c r="AK30" s="6"/>
      <c r="AL30" s="6"/>
      <c r="AM30" s="6"/>
      <c r="AN30" s="6"/>
    </row>
    <row r="31" spans="1:40" ht="11.25" customHeight="1" x14ac:dyDescent="0.45">
      <c r="U31" s="6"/>
      <c r="V31" s="6"/>
      <c r="W31" s="6"/>
      <c r="X31" s="6"/>
      <c r="Y31" s="6"/>
      <c r="Z31" s="6"/>
      <c r="AA31" s="6"/>
      <c r="AB31" s="6"/>
      <c r="AC31" s="6"/>
      <c r="AD31" s="6"/>
      <c r="AE31" s="6"/>
      <c r="AF31" s="6"/>
      <c r="AG31" s="6"/>
      <c r="AH31" s="6"/>
      <c r="AI31" s="6"/>
      <c r="AJ31" s="6"/>
      <c r="AK31" s="6"/>
    </row>
    <row r="32" spans="1:40" ht="18.75" customHeight="1" x14ac:dyDescent="0.45">
      <c r="V32" s="6"/>
      <c r="W32" s="6"/>
      <c r="X32" s="6"/>
      <c r="Y32" s="6"/>
      <c r="Z32" s="6"/>
      <c r="AA32" s="6"/>
      <c r="AB32" s="6"/>
      <c r="AC32" s="6"/>
      <c r="AD32" s="6"/>
      <c r="AE32" s="6"/>
      <c r="AF32" s="6"/>
      <c r="AG32" s="6"/>
      <c r="AH32" s="6"/>
      <c r="AI32" s="6"/>
      <c r="AJ32" s="6"/>
      <c r="AK32" s="6"/>
    </row>
    <row r="33" spans="22:37" x14ac:dyDescent="0.45">
      <c r="V33" s="6"/>
      <c r="W33" s="6"/>
      <c r="X33" s="6"/>
      <c r="Y33" s="6"/>
      <c r="Z33" s="6"/>
      <c r="AA33" s="6"/>
      <c r="AB33" s="6"/>
      <c r="AC33" s="6"/>
      <c r="AD33" s="6"/>
      <c r="AE33" s="6"/>
      <c r="AF33" s="6"/>
      <c r="AG33" s="6"/>
      <c r="AH33" s="6"/>
      <c r="AI33" s="6"/>
      <c r="AJ33" s="6"/>
      <c r="AK33" s="6"/>
    </row>
    <row r="34" spans="22:37" x14ac:dyDescent="0.45">
      <c r="V34" s="6"/>
      <c r="W34" s="6"/>
      <c r="X34" s="6"/>
      <c r="Y34" s="6"/>
      <c r="Z34" s="6"/>
      <c r="AA34" s="6"/>
      <c r="AB34" s="6"/>
      <c r="AC34" s="6"/>
      <c r="AD34" s="6"/>
      <c r="AE34" s="6"/>
      <c r="AF34" s="6"/>
      <c r="AG34" s="6"/>
      <c r="AH34" s="6"/>
      <c r="AI34" s="6"/>
      <c r="AJ34" s="6"/>
      <c r="AK34" s="6"/>
    </row>
  </sheetData>
  <sheetProtection algorithmName="SHA-512" hashValue="FBjNc/5iK+tiyOaY1lXnhAdfOBwszF/VjWhK0y+JMW7nTrPh+fXlj+XODyo4EHR/MZhJi5L+Ob6iqoJadBh5NQ==" saltValue="DlnUEOvJN6AWf3oKcaA4cg==" spinCount="100000" sheet="1" objects="1" scenarios="1"/>
  <dataConsolidate/>
  <mergeCells count="45">
    <mergeCell ref="AE10:AF10"/>
    <mergeCell ref="B12:D12"/>
    <mergeCell ref="E12:G12"/>
    <mergeCell ref="A1:H1"/>
    <mergeCell ref="AE8:AF9"/>
    <mergeCell ref="O7:P7"/>
    <mergeCell ref="Q7:T7"/>
    <mergeCell ref="A3:E3"/>
    <mergeCell ref="F3:S3"/>
    <mergeCell ref="X8:AD9"/>
    <mergeCell ref="B9:E9"/>
    <mergeCell ref="F9:J9"/>
    <mergeCell ref="K9:N9"/>
    <mergeCell ref="O9:T9"/>
    <mergeCell ref="L17:R17"/>
    <mergeCell ref="X10:AD10"/>
    <mergeCell ref="B15:T15"/>
    <mergeCell ref="B11:T11"/>
    <mergeCell ref="H12:I12"/>
    <mergeCell ref="P21:T21"/>
    <mergeCell ref="B25:G25"/>
    <mergeCell ref="H25:I25"/>
    <mergeCell ref="K25:Q25"/>
    <mergeCell ref="B23:E23"/>
    <mergeCell ref="AC25:AI25"/>
    <mergeCell ref="AC26:AI26"/>
    <mergeCell ref="V25:AB25"/>
    <mergeCell ref="V26:AB26"/>
    <mergeCell ref="K23:N23"/>
    <mergeCell ref="E29:K29"/>
    <mergeCell ref="L29:R29"/>
    <mergeCell ref="B27:G27"/>
    <mergeCell ref="H27:I27"/>
    <mergeCell ref="R16:S16"/>
    <mergeCell ref="B26:G26"/>
    <mergeCell ref="H26:I26"/>
    <mergeCell ref="K26:Q26"/>
    <mergeCell ref="R26:S26"/>
    <mergeCell ref="F23:J23"/>
    <mergeCell ref="O23:T23"/>
    <mergeCell ref="K27:Q27"/>
    <mergeCell ref="R27:S27"/>
    <mergeCell ref="Q19:T19"/>
    <mergeCell ref="R25:S25"/>
    <mergeCell ref="B21:O21"/>
  </mergeCells>
  <phoneticPr fontId="3"/>
  <conditionalFormatting sqref="E12">
    <cfRule type="expression" dxfId="33" priority="1">
      <formula>$E$12=""</formula>
    </cfRule>
  </conditionalFormatting>
  <conditionalFormatting sqref="F3">
    <cfRule type="expression" dxfId="32" priority="20">
      <formula>$F$3=""</formula>
    </cfRule>
  </conditionalFormatting>
  <conditionalFormatting sqref="F9:J9 O9:T9">
    <cfRule type="containsBlanks" dxfId="31" priority="4">
      <formula>LEN(TRIM(F9))=0</formula>
    </cfRule>
  </conditionalFormatting>
  <conditionalFormatting sqref="F23:J23 O23:T23">
    <cfRule type="containsBlanks" dxfId="30" priority="5">
      <formula>LEN(TRIM(F23))=0</formula>
    </cfRule>
  </conditionalFormatting>
  <conditionalFormatting sqref="H25:I26 R25:S26">
    <cfRule type="containsBlanks" dxfId="29" priority="11">
      <formula>LEN(TRIM(H25))=0</formula>
    </cfRule>
  </conditionalFormatting>
  <conditionalFormatting sqref="P21:T21">
    <cfRule type="containsBlanks" dxfId="28" priority="10">
      <formula>LEN(TRIM(P21))=0</formula>
    </cfRule>
  </conditionalFormatting>
  <conditionalFormatting sqref="Q7">
    <cfRule type="containsBlanks" dxfId="27" priority="3">
      <formula>LEN(TRIM(Q7))=0</formula>
    </cfRule>
  </conditionalFormatting>
  <conditionalFormatting sqref="Q19">
    <cfRule type="containsBlanks" dxfId="26" priority="2">
      <formula>LEN(TRIM(Q19))=0</formula>
    </cfRule>
  </conditionalFormatting>
  <dataValidations count="2">
    <dataValidation type="list" allowBlank="1" showInputMessage="1" showErrorMessage="1" sqref="P21:T21" xr:uid="{00000000-0002-0000-0500-000001000000}">
      <formula1>$AW$2:$AW$4</formula1>
    </dataValidation>
    <dataValidation type="list" allowBlank="1" showInputMessage="1" showErrorMessage="1" sqref="Q7:T7 Q19:T19" xr:uid="{00000000-0002-0000-0500-000002000000}">
      <formula1>$AX$3:$AX$5</formula1>
    </dataValidation>
  </dataValidations>
  <printOptions horizontalCentered="1" verticalCentered="1"/>
  <pageMargins left="0.23622047244094491" right="0.23622047244094491"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1" r:id="rId4" name="Check Box 5">
              <controlPr locked="0" defaultSize="0" autoFill="0" autoLine="0" autoPict="0">
                <anchor moveWithCells="1">
                  <from>
                    <xdr:col>1</xdr:col>
                    <xdr:colOff>22860</xdr:colOff>
                    <xdr:row>13</xdr:row>
                    <xdr:rowOff>83820</xdr:rowOff>
                  </from>
                  <to>
                    <xdr:col>16</xdr:col>
                    <xdr:colOff>68580</xdr:colOff>
                    <xdr:row>16</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9" tint="0.79998168889431442"/>
    <pageSetUpPr fitToPage="1"/>
  </sheetPr>
  <dimension ref="B1:BB38"/>
  <sheetViews>
    <sheetView view="pageBreakPreview" zoomScale="85" zoomScaleNormal="85" zoomScaleSheetLayoutView="85" workbookViewId="0"/>
  </sheetViews>
  <sheetFormatPr defaultColWidth="4" defaultRowHeight="18" x14ac:dyDescent="0.45"/>
  <cols>
    <col min="1" max="1" width="1.8984375" style="6" customWidth="1"/>
    <col min="2" max="2" width="7" style="6" bestFit="1" customWidth="1"/>
    <col min="3" max="3" width="4" style="6" customWidth="1"/>
    <col min="4" max="5" width="4" style="6"/>
    <col min="6" max="6" width="3.3984375" style="6" customWidth="1"/>
    <col min="7" max="7" width="1.69921875" style="6" customWidth="1"/>
    <col min="8" max="10" width="4" style="6"/>
    <col min="11" max="11" width="4" style="6" customWidth="1"/>
    <col min="12" max="12" width="4" style="6"/>
    <col min="13" max="14" width="4" style="6" customWidth="1"/>
    <col min="15" max="16" width="4" style="6"/>
    <col min="17" max="17" width="4.69921875" style="6" customWidth="1"/>
    <col min="18" max="19" width="4" style="6" customWidth="1"/>
    <col min="20" max="22" width="4" style="6"/>
    <col min="23" max="23" width="4" style="6" customWidth="1"/>
    <col min="24" max="30" width="4" style="6"/>
    <col min="31" max="31" width="17.8984375" style="6" customWidth="1"/>
    <col min="32" max="32" width="10.3984375" style="6" customWidth="1"/>
    <col min="33" max="33" width="4.09765625" style="6" customWidth="1"/>
    <col min="34" max="34" width="4.19921875" style="6" customWidth="1"/>
    <col min="35" max="40" width="4" style="6"/>
    <col min="41" max="41" width="9.59765625" style="6" customWidth="1"/>
    <col min="42" max="42" width="0.8984375" style="6" customWidth="1"/>
    <col min="43" max="43" width="17.19921875" style="6" bestFit="1" customWidth="1"/>
    <col min="44" max="45" width="4" style="6"/>
    <col min="46" max="46" width="11.5" style="6" customWidth="1"/>
    <col min="47" max="53" width="4" style="6"/>
    <col min="54" max="54" width="0" style="6" hidden="1" customWidth="1"/>
    <col min="55" max="16384" width="4" style="6"/>
  </cols>
  <sheetData>
    <row r="1" spans="2:54" x14ac:dyDescent="0.45">
      <c r="B1" s="730" t="s">
        <v>387</v>
      </c>
      <c r="C1" s="730"/>
      <c r="D1" s="730"/>
      <c r="E1" s="730"/>
      <c r="F1" s="730"/>
      <c r="G1" s="730"/>
      <c r="H1" s="730"/>
      <c r="I1" s="730"/>
      <c r="J1" s="730"/>
      <c r="K1" s="730"/>
      <c r="N1" s="6" t="s">
        <v>369</v>
      </c>
    </row>
    <row r="2" spans="2:54" ht="20.25" customHeight="1" x14ac:dyDescent="0.45">
      <c r="B2" s="114"/>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row>
    <row r="3" spans="2:54" ht="31.95" customHeight="1" x14ac:dyDescent="0.45">
      <c r="B3" s="590" t="s">
        <v>64</v>
      </c>
      <c r="C3" s="591"/>
      <c r="D3" s="591"/>
      <c r="E3" s="592"/>
      <c r="F3" s="600" t="str">
        <f t="array" ref="F3">IF(第一面!L16:AX17&lt;&gt;"",第一面!L16:AX17,IF(第一面!L24:AX25&lt;&gt;"",第一面!L24:AX25&amp;"　"&amp;第一面!BJ24:CN24&amp;"　"&amp;第一面!BJ25:CN25,""))</f>
        <v/>
      </c>
      <c r="G3" s="601"/>
      <c r="H3" s="601"/>
      <c r="I3" s="601"/>
      <c r="J3" s="601"/>
      <c r="K3" s="601"/>
      <c r="L3" s="601"/>
      <c r="M3" s="601"/>
      <c r="N3" s="601"/>
      <c r="O3" s="601"/>
      <c r="P3" s="601"/>
      <c r="Q3" s="601"/>
      <c r="R3" s="601"/>
      <c r="S3" s="601"/>
      <c r="T3" s="601"/>
      <c r="U3" s="601"/>
      <c r="V3" s="601"/>
      <c r="W3" s="601"/>
      <c r="X3" s="601"/>
      <c r="Y3" s="601"/>
      <c r="Z3" s="601"/>
      <c r="AA3" s="601"/>
      <c r="AB3" s="602"/>
    </row>
    <row r="4" spans="2:54" ht="30.75" customHeight="1" x14ac:dyDescent="0.45">
      <c r="BB4" s="6" t="s">
        <v>192</v>
      </c>
    </row>
    <row r="5" spans="2:54" ht="32.25" customHeight="1" x14ac:dyDescent="0.45">
      <c r="B5" s="734" t="s">
        <v>408</v>
      </c>
      <c r="C5" s="734"/>
      <c r="D5" s="734"/>
      <c r="E5" s="734"/>
      <c r="F5" s="734"/>
      <c r="G5" s="734"/>
      <c r="H5" s="734"/>
      <c r="I5" s="734"/>
      <c r="J5" s="734"/>
      <c r="K5" s="734"/>
      <c r="L5" s="734"/>
      <c r="M5" s="734"/>
      <c r="O5" s="6" t="s">
        <v>300</v>
      </c>
      <c r="BB5" s="6" t="s">
        <v>193</v>
      </c>
    </row>
    <row r="6" spans="2:54" ht="33.75" customHeight="1" x14ac:dyDescent="0.45">
      <c r="B6" s="733" t="s">
        <v>187</v>
      </c>
      <c r="C6" s="733"/>
      <c r="D6" s="733"/>
      <c r="E6" s="733"/>
      <c r="F6" s="733"/>
      <c r="G6" s="733"/>
      <c r="H6" s="735"/>
      <c r="I6" s="736"/>
      <c r="J6" s="737"/>
      <c r="K6" s="738"/>
      <c r="L6" s="84" t="s">
        <v>76</v>
      </c>
      <c r="O6" s="116"/>
      <c r="P6" s="117" t="s">
        <v>301</v>
      </c>
      <c r="Q6" s="67"/>
      <c r="R6" s="84"/>
      <c r="S6" s="116"/>
      <c r="T6" s="741" t="s">
        <v>302</v>
      </c>
      <c r="U6" s="700"/>
      <c r="V6" s="701"/>
      <c r="W6" s="116"/>
      <c r="X6" s="739" t="s">
        <v>303</v>
      </c>
      <c r="Y6" s="739"/>
      <c r="Z6" s="739"/>
      <c r="AA6" s="739"/>
      <c r="AB6" s="740"/>
    </row>
    <row r="7" spans="2:54" ht="17.25" customHeight="1" x14ac:dyDescent="0.45"/>
    <row r="8" spans="2:54" ht="28.2" customHeight="1" x14ac:dyDescent="0.45">
      <c r="B8" s="733" t="s">
        <v>188</v>
      </c>
      <c r="C8" s="733"/>
      <c r="D8" s="733"/>
      <c r="E8" s="733"/>
      <c r="F8" s="733"/>
      <c r="G8" s="733"/>
      <c r="H8" s="735"/>
      <c r="I8" s="736"/>
      <c r="J8" s="736"/>
      <c r="K8" s="736"/>
      <c r="L8" s="84" t="s">
        <v>113</v>
      </c>
    </row>
    <row r="9" spans="2:54" ht="28.2" customHeight="1" x14ac:dyDescent="0.45">
      <c r="B9" s="733" t="s">
        <v>189</v>
      </c>
      <c r="C9" s="733"/>
      <c r="D9" s="733"/>
      <c r="E9" s="733"/>
      <c r="F9" s="733"/>
      <c r="G9" s="733"/>
      <c r="H9" s="735"/>
      <c r="I9" s="736"/>
      <c r="J9" s="736"/>
      <c r="K9" s="736"/>
      <c r="L9" s="84" t="s">
        <v>114</v>
      </c>
    </row>
    <row r="10" spans="2:54" ht="39" customHeight="1" x14ac:dyDescent="0.45">
      <c r="B10" s="118" t="s">
        <v>115</v>
      </c>
      <c r="C10" s="119"/>
      <c r="D10" s="119"/>
      <c r="E10" s="119"/>
    </row>
    <row r="11" spans="2:54" ht="53.25" customHeight="1" x14ac:dyDescent="0.45">
      <c r="B11" s="60"/>
      <c r="C11" s="745" t="s">
        <v>392</v>
      </c>
      <c r="D11" s="739"/>
      <c r="E11" s="739"/>
      <c r="F11" s="739"/>
      <c r="G11" s="739"/>
      <c r="H11" s="739"/>
      <c r="I11" s="739"/>
      <c r="J11" s="740"/>
      <c r="K11" s="745" t="s">
        <v>391</v>
      </c>
      <c r="L11" s="739"/>
      <c r="M11" s="739"/>
      <c r="N11" s="739"/>
      <c r="O11" s="739"/>
      <c r="P11" s="739"/>
      <c r="Q11" s="740"/>
      <c r="R11" s="704" t="s">
        <v>104</v>
      </c>
      <c r="S11" s="700"/>
      <c r="T11" s="700"/>
      <c r="U11" s="700"/>
      <c r="V11" s="701"/>
      <c r="W11" s="742" t="s">
        <v>186</v>
      </c>
      <c r="X11" s="743"/>
      <c r="Y11" s="743"/>
      <c r="Z11" s="743"/>
      <c r="AA11" s="743"/>
      <c r="AB11" s="744"/>
      <c r="AE11" s="5" t="s">
        <v>393</v>
      </c>
    </row>
    <row r="12" spans="2:54" ht="29.4" customHeight="1" x14ac:dyDescent="0.45">
      <c r="B12" s="107" t="s">
        <v>116</v>
      </c>
      <c r="C12" s="600"/>
      <c r="D12" s="601"/>
      <c r="E12" s="601"/>
      <c r="F12" s="601"/>
      <c r="G12" s="601"/>
      <c r="H12" s="601"/>
      <c r="I12" s="601"/>
      <c r="J12" s="602"/>
      <c r="K12" s="600"/>
      <c r="L12" s="601"/>
      <c r="M12" s="601"/>
      <c r="N12" s="601"/>
      <c r="O12" s="601"/>
      <c r="P12" s="601"/>
      <c r="Q12" s="602"/>
      <c r="R12" s="721"/>
      <c r="S12" s="722"/>
      <c r="T12" s="722"/>
      <c r="U12" s="700" t="s">
        <v>105</v>
      </c>
      <c r="V12" s="701"/>
      <c r="W12" s="724">
        <f>AF12</f>
        <v>0</v>
      </c>
      <c r="X12" s="725"/>
      <c r="Y12" s="725"/>
      <c r="Z12" s="725"/>
      <c r="AA12" s="725"/>
      <c r="AB12" s="77" t="s">
        <v>74</v>
      </c>
      <c r="AE12" s="177" t="s">
        <v>394</v>
      </c>
      <c r="AF12" s="178">
        <f>ROUNDDOWN((R12*120000),-3)</f>
        <v>0</v>
      </c>
    </row>
    <row r="13" spans="2:54" ht="29.4" customHeight="1" x14ac:dyDescent="0.45">
      <c r="B13" s="107" t="s">
        <v>117</v>
      </c>
      <c r="C13" s="600"/>
      <c r="D13" s="601"/>
      <c r="E13" s="601"/>
      <c r="F13" s="601"/>
      <c r="G13" s="601"/>
      <c r="H13" s="601"/>
      <c r="I13" s="601"/>
      <c r="J13" s="602"/>
      <c r="K13" s="600"/>
      <c r="L13" s="601"/>
      <c r="M13" s="601"/>
      <c r="N13" s="601"/>
      <c r="O13" s="601"/>
      <c r="P13" s="601"/>
      <c r="Q13" s="602"/>
      <c r="R13" s="721"/>
      <c r="S13" s="722"/>
      <c r="T13" s="722"/>
      <c r="U13" s="700" t="s">
        <v>105</v>
      </c>
      <c r="V13" s="701"/>
      <c r="W13" s="724">
        <f t="shared" ref="W13:W21" si="0">AF13</f>
        <v>0</v>
      </c>
      <c r="X13" s="725"/>
      <c r="Y13" s="725"/>
      <c r="Z13" s="725"/>
      <c r="AA13" s="725"/>
      <c r="AB13" s="77" t="s">
        <v>74</v>
      </c>
      <c r="AE13" s="177" t="s">
        <v>394</v>
      </c>
      <c r="AF13" s="178">
        <f t="shared" ref="AF13:AF21" si="1">ROUNDDOWN((R13*120000),-3)</f>
        <v>0</v>
      </c>
    </row>
    <row r="14" spans="2:54" ht="29.4" customHeight="1" x14ac:dyDescent="0.45">
      <c r="B14" s="107" t="s">
        <v>118</v>
      </c>
      <c r="C14" s="600"/>
      <c r="D14" s="601"/>
      <c r="E14" s="601"/>
      <c r="F14" s="601"/>
      <c r="G14" s="601"/>
      <c r="H14" s="601"/>
      <c r="I14" s="601"/>
      <c r="J14" s="602"/>
      <c r="K14" s="600"/>
      <c r="L14" s="601"/>
      <c r="M14" s="601"/>
      <c r="N14" s="601"/>
      <c r="O14" s="601"/>
      <c r="P14" s="601"/>
      <c r="Q14" s="602"/>
      <c r="R14" s="721"/>
      <c r="S14" s="722"/>
      <c r="T14" s="722"/>
      <c r="U14" s="700" t="s">
        <v>105</v>
      </c>
      <c r="V14" s="701"/>
      <c r="W14" s="724">
        <f t="shared" si="0"/>
        <v>0</v>
      </c>
      <c r="X14" s="725"/>
      <c r="Y14" s="725"/>
      <c r="Z14" s="725"/>
      <c r="AA14" s="725"/>
      <c r="AB14" s="77" t="s">
        <v>74</v>
      </c>
      <c r="AE14" s="177" t="s">
        <v>394</v>
      </c>
      <c r="AF14" s="178">
        <f t="shared" si="1"/>
        <v>0</v>
      </c>
    </row>
    <row r="15" spans="2:54" ht="29.4" customHeight="1" x14ac:dyDescent="0.45">
      <c r="B15" s="107" t="s">
        <v>119</v>
      </c>
      <c r="C15" s="600"/>
      <c r="D15" s="601"/>
      <c r="E15" s="601"/>
      <c r="F15" s="601"/>
      <c r="G15" s="601"/>
      <c r="H15" s="601"/>
      <c r="I15" s="601"/>
      <c r="J15" s="602"/>
      <c r="K15" s="600"/>
      <c r="L15" s="601"/>
      <c r="M15" s="601"/>
      <c r="N15" s="601"/>
      <c r="O15" s="601"/>
      <c r="P15" s="601"/>
      <c r="Q15" s="602"/>
      <c r="R15" s="721"/>
      <c r="S15" s="722"/>
      <c r="T15" s="722"/>
      <c r="U15" s="700" t="s">
        <v>105</v>
      </c>
      <c r="V15" s="701"/>
      <c r="W15" s="724">
        <f t="shared" si="0"/>
        <v>0</v>
      </c>
      <c r="X15" s="725"/>
      <c r="Y15" s="725"/>
      <c r="Z15" s="725"/>
      <c r="AA15" s="725"/>
      <c r="AB15" s="77" t="s">
        <v>74</v>
      </c>
      <c r="AE15" s="177" t="s">
        <v>394</v>
      </c>
      <c r="AF15" s="178">
        <f t="shared" si="1"/>
        <v>0</v>
      </c>
    </row>
    <row r="16" spans="2:54" ht="29.4" customHeight="1" x14ac:dyDescent="0.45">
      <c r="B16" s="107" t="s">
        <v>120</v>
      </c>
      <c r="C16" s="600"/>
      <c r="D16" s="601"/>
      <c r="E16" s="601"/>
      <c r="F16" s="601"/>
      <c r="G16" s="601"/>
      <c r="H16" s="601"/>
      <c r="I16" s="601"/>
      <c r="J16" s="602"/>
      <c r="K16" s="600"/>
      <c r="L16" s="601"/>
      <c r="M16" s="601"/>
      <c r="N16" s="601"/>
      <c r="O16" s="601"/>
      <c r="P16" s="601"/>
      <c r="Q16" s="602"/>
      <c r="R16" s="721"/>
      <c r="S16" s="722"/>
      <c r="T16" s="722"/>
      <c r="U16" s="700" t="s">
        <v>105</v>
      </c>
      <c r="V16" s="701"/>
      <c r="W16" s="724">
        <f t="shared" si="0"/>
        <v>0</v>
      </c>
      <c r="X16" s="725"/>
      <c r="Y16" s="725"/>
      <c r="Z16" s="725"/>
      <c r="AA16" s="725"/>
      <c r="AB16" s="77" t="s">
        <v>74</v>
      </c>
      <c r="AE16" s="177" t="s">
        <v>394</v>
      </c>
      <c r="AF16" s="178">
        <f t="shared" si="1"/>
        <v>0</v>
      </c>
    </row>
    <row r="17" spans="2:45" ht="29.4" customHeight="1" x14ac:dyDescent="0.45">
      <c r="B17" s="107" t="s">
        <v>121</v>
      </c>
      <c r="C17" s="600"/>
      <c r="D17" s="601"/>
      <c r="E17" s="601"/>
      <c r="F17" s="601"/>
      <c r="G17" s="601"/>
      <c r="H17" s="601"/>
      <c r="I17" s="601"/>
      <c r="J17" s="602"/>
      <c r="K17" s="600"/>
      <c r="L17" s="601"/>
      <c r="M17" s="601"/>
      <c r="N17" s="601"/>
      <c r="O17" s="601"/>
      <c r="P17" s="601"/>
      <c r="Q17" s="602"/>
      <c r="R17" s="721"/>
      <c r="S17" s="722"/>
      <c r="T17" s="722"/>
      <c r="U17" s="700" t="s">
        <v>105</v>
      </c>
      <c r="V17" s="701"/>
      <c r="W17" s="724">
        <f t="shared" si="0"/>
        <v>0</v>
      </c>
      <c r="X17" s="725"/>
      <c r="Y17" s="725"/>
      <c r="Z17" s="725"/>
      <c r="AA17" s="725"/>
      <c r="AB17" s="77" t="s">
        <v>74</v>
      </c>
      <c r="AE17" s="177" t="s">
        <v>394</v>
      </c>
      <c r="AF17" s="178">
        <f t="shared" si="1"/>
        <v>0</v>
      </c>
    </row>
    <row r="18" spans="2:45" ht="29.4" customHeight="1" x14ac:dyDescent="0.45">
      <c r="B18" s="107" t="s">
        <v>122</v>
      </c>
      <c r="C18" s="600"/>
      <c r="D18" s="601"/>
      <c r="E18" s="601"/>
      <c r="F18" s="601"/>
      <c r="G18" s="601"/>
      <c r="H18" s="601"/>
      <c r="I18" s="601"/>
      <c r="J18" s="602"/>
      <c r="K18" s="600"/>
      <c r="L18" s="601"/>
      <c r="M18" s="601"/>
      <c r="N18" s="601"/>
      <c r="O18" s="601"/>
      <c r="P18" s="601"/>
      <c r="Q18" s="602"/>
      <c r="R18" s="721"/>
      <c r="S18" s="722"/>
      <c r="T18" s="722"/>
      <c r="U18" s="700" t="s">
        <v>105</v>
      </c>
      <c r="V18" s="701"/>
      <c r="W18" s="724">
        <f t="shared" si="0"/>
        <v>0</v>
      </c>
      <c r="X18" s="725"/>
      <c r="Y18" s="725"/>
      <c r="Z18" s="725"/>
      <c r="AA18" s="725"/>
      <c r="AB18" s="77" t="s">
        <v>74</v>
      </c>
      <c r="AE18" s="177" t="s">
        <v>394</v>
      </c>
      <c r="AF18" s="178">
        <f t="shared" si="1"/>
        <v>0</v>
      </c>
    </row>
    <row r="19" spans="2:45" ht="29.4" customHeight="1" x14ac:dyDescent="0.45">
      <c r="B19" s="107" t="s">
        <v>123</v>
      </c>
      <c r="C19" s="600"/>
      <c r="D19" s="601"/>
      <c r="E19" s="601"/>
      <c r="F19" s="601"/>
      <c r="G19" s="601"/>
      <c r="H19" s="601"/>
      <c r="I19" s="601"/>
      <c r="J19" s="602"/>
      <c r="K19" s="600"/>
      <c r="L19" s="601"/>
      <c r="M19" s="601"/>
      <c r="N19" s="601"/>
      <c r="O19" s="601"/>
      <c r="P19" s="601"/>
      <c r="Q19" s="602"/>
      <c r="R19" s="721"/>
      <c r="S19" s="722"/>
      <c r="T19" s="722"/>
      <c r="U19" s="700" t="s">
        <v>105</v>
      </c>
      <c r="V19" s="701"/>
      <c r="W19" s="724">
        <f t="shared" si="0"/>
        <v>0</v>
      </c>
      <c r="X19" s="725"/>
      <c r="Y19" s="725"/>
      <c r="Z19" s="725"/>
      <c r="AA19" s="725"/>
      <c r="AB19" s="77" t="s">
        <v>74</v>
      </c>
      <c r="AE19" s="177" t="s">
        <v>394</v>
      </c>
      <c r="AF19" s="178">
        <f t="shared" si="1"/>
        <v>0</v>
      </c>
    </row>
    <row r="20" spans="2:45" ht="29.4" customHeight="1" x14ac:dyDescent="0.45">
      <c r="B20" s="107" t="s">
        <v>124</v>
      </c>
      <c r="C20" s="600"/>
      <c r="D20" s="601"/>
      <c r="E20" s="601"/>
      <c r="F20" s="601"/>
      <c r="G20" s="601"/>
      <c r="H20" s="601"/>
      <c r="I20" s="601"/>
      <c r="J20" s="602"/>
      <c r="K20" s="600"/>
      <c r="L20" s="601"/>
      <c r="M20" s="601"/>
      <c r="N20" s="601"/>
      <c r="O20" s="601"/>
      <c r="P20" s="601"/>
      <c r="Q20" s="602"/>
      <c r="R20" s="721"/>
      <c r="S20" s="722"/>
      <c r="T20" s="722"/>
      <c r="U20" s="700" t="s">
        <v>105</v>
      </c>
      <c r="V20" s="701"/>
      <c r="W20" s="724">
        <f t="shared" si="0"/>
        <v>0</v>
      </c>
      <c r="X20" s="725"/>
      <c r="Y20" s="725"/>
      <c r="Z20" s="725"/>
      <c r="AA20" s="725"/>
      <c r="AB20" s="77" t="s">
        <v>74</v>
      </c>
      <c r="AE20" s="177" t="s">
        <v>394</v>
      </c>
      <c r="AF20" s="178">
        <f t="shared" si="1"/>
        <v>0</v>
      </c>
    </row>
    <row r="21" spans="2:45" ht="29.4" customHeight="1" thickBot="1" x14ac:dyDescent="0.5">
      <c r="B21" s="124" t="s">
        <v>125</v>
      </c>
      <c r="C21" s="600"/>
      <c r="D21" s="601"/>
      <c r="E21" s="601"/>
      <c r="F21" s="601"/>
      <c r="G21" s="601"/>
      <c r="H21" s="601"/>
      <c r="I21" s="601"/>
      <c r="J21" s="602"/>
      <c r="K21" s="600"/>
      <c r="L21" s="601"/>
      <c r="M21" s="601"/>
      <c r="N21" s="601"/>
      <c r="O21" s="601"/>
      <c r="P21" s="601"/>
      <c r="Q21" s="602"/>
      <c r="R21" s="721"/>
      <c r="S21" s="722"/>
      <c r="T21" s="722"/>
      <c r="U21" s="700" t="s">
        <v>105</v>
      </c>
      <c r="V21" s="701"/>
      <c r="W21" s="724">
        <f t="shared" si="0"/>
        <v>0</v>
      </c>
      <c r="X21" s="725"/>
      <c r="Y21" s="725"/>
      <c r="Z21" s="725"/>
      <c r="AA21" s="725"/>
      <c r="AB21" s="77" t="s">
        <v>74</v>
      </c>
      <c r="AE21" s="177" t="s">
        <v>394</v>
      </c>
      <c r="AF21" s="178">
        <f t="shared" si="1"/>
        <v>0</v>
      </c>
    </row>
    <row r="22" spans="2:45" ht="29.4" customHeight="1" thickBot="1" x14ac:dyDescent="0.5">
      <c r="B22" s="731" t="s">
        <v>126</v>
      </c>
      <c r="C22" s="732"/>
      <c r="D22" s="732"/>
      <c r="E22" s="732"/>
      <c r="F22" s="732"/>
      <c r="G22" s="732"/>
      <c r="H22" s="732"/>
      <c r="I22" s="732"/>
      <c r="J22" s="732"/>
      <c r="K22" s="732"/>
      <c r="L22" s="732"/>
      <c r="M22" s="732"/>
      <c r="N22" s="732"/>
      <c r="O22" s="732"/>
      <c r="P22" s="732"/>
      <c r="Q22" s="732"/>
      <c r="R22" s="732"/>
      <c r="S22" s="732"/>
      <c r="T22" s="732"/>
      <c r="U22" s="732"/>
      <c r="V22" s="732"/>
      <c r="W22" s="726">
        <f>SUM(W12:AA21)</f>
        <v>0</v>
      </c>
      <c r="X22" s="727"/>
      <c r="Y22" s="727"/>
      <c r="Z22" s="727"/>
      <c r="AA22" s="727"/>
      <c r="AB22" s="57" t="s">
        <v>74</v>
      </c>
    </row>
    <row r="23" spans="2:45" ht="6" customHeight="1" x14ac:dyDescent="0.45">
      <c r="B23" s="79"/>
      <c r="C23" s="79"/>
      <c r="D23" s="79"/>
      <c r="E23" s="79"/>
      <c r="F23" s="79"/>
      <c r="G23" s="79"/>
      <c r="H23" s="79"/>
      <c r="I23" s="79"/>
      <c r="J23" s="79"/>
      <c r="K23" s="79"/>
      <c r="L23" s="79"/>
      <c r="M23" s="79"/>
      <c r="N23" s="79"/>
      <c r="O23" s="79"/>
      <c r="P23" s="79"/>
      <c r="Q23" s="79"/>
      <c r="R23" s="79"/>
      <c r="S23" s="79"/>
      <c r="T23" s="79"/>
      <c r="U23" s="79"/>
      <c r="V23" s="79"/>
      <c r="W23" s="79"/>
      <c r="AE23" s="3"/>
      <c r="AF23" s="3"/>
      <c r="AG23" s="3"/>
      <c r="AH23" s="3"/>
      <c r="AO23" s="3"/>
      <c r="AP23" s="3"/>
      <c r="AQ23" s="3"/>
      <c r="AR23" s="3"/>
      <c r="AS23" s="3"/>
    </row>
    <row r="24" spans="2:45" ht="36" customHeight="1" x14ac:dyDescent="0.45">
      <c r="B24" s="3"/>
      <c r="C24" s="58"/>
      <c r="D24" s="58"/>
      <c r="E24" s="58"/>
      <c r="F24" s="58"/>
      <c r="G24" s="58"/>
      <c r="H24" s="58"/>
      <c r="I24" s="58"/>
      <c r="J24" s="58"/>
      <c r="K24" s="58"/>
      <c r="L24" s="58"/>
      <c r="M24" s="58"/>
      <c r="N24" s="58"/>
      <c r="O24" s="58"/>
      <c r="P24" s="58"/>
      <c r="Q24" s="58"/>
      <c r="R24" s="58"/>
      <c r="S24" s="58"/>
      <c r="T24" s="58"/>
      <c r="U24" s="58"/>
      <c r="V24" s="728"/>
      <c r="W24" s="723"/>
      <c r="X24" s="723"/>
      <c r="Y24" s="723"/>
      <c r="Z24" s="723"/>
      <c r="AE24" s="3"/>
      <c r="AF24" s="120"/>
      <c r="AG24" s="3"/>
      <c r="AH24" s="3"/>
      <c r="AO24" s="3"/>
      <c r="AP24" s="3"/>
      <c r="AQ24" s="3"/>
      <c r="AR24" s="3"/>
      <c r="AS24" s="3"/>
    </row>
    <row r="25" spans="2:45" s="121" customFormat="1" ht="37.950000000000003" customHeight="1" x14ac:dyDescent="0.45">
      <c r="L25" s="122" t="s">
        <v>102</v>
      </c>
      <c r="M25" s="122"/>
      <c r="N25" s="122"/>
      <c r="O25" s="122"/>
      <c r="P25" s="122"/>
      <c r="Q25" s="122"/>
      <c r="R25" s="122"/>
      <c r="S25" s="122"/>
      <c r="T25" s="729">
        <f>W22</f>
        <v>0</v>
      </c>
      <c r="U25" s="729"/>
      <c r="V25" s="729"/>
      <c r="W25" s="729"/>
      <c r="X25" s="729"/>
      <c r="Y25" s="729"/>
      <c r="Z25" s="729"/>
      <c r="AA25" s="729"/>
      <c r="AB25" s="123" t="s">
        <v>74</v>
      </c>
      <c r="AE25" s="3"/>
      <c r="AF25" s="3"/>
      <c r="AG25" s="6"/>
      <c r="AH25" s="6"/>
      <c r="AI25" s="6"/>
      <c r="AJ25" s="6"/>
      <c r="AO25" s="3"/>
      <c r="AP25" s="3"/>
      <c r="AQ25" s="3"/>
      <c r="AR25" s="3"/>
      <c r="AS25" s="3"/>
    </row>
    <row r="26" spans="2:45" ht="11.25" customHeight="1" x14ac:dyDescent="0.45">
      <c r="C26" s="79"/>
      <c r="D26" s="79"/>
      <c r="E26" s="79"/>
      <c r="F26" s="79"/>
      <c r="G26" s="79"/>
      <c r="H26" s="79"/>
      <c r="I26" s="79"/>
      <c r="J26" s="79"/>
      <c r="K26" s="79"/>
      <c r="L26" s="79"/>
      <c r="M26" s="79"/>
      <c r="N26" s="79"/>
      <c r="O26" s="79"/>
      <c r="P26" s="79"/>
      <c r="Q26" s="79"/>
      <c r="R26" s="79"/>
      <c r="S26" s="79"/>
      <c r="T26" s="79"/>
      <c r="U26" s="79"/>
      <c r="V26" s="723"/>
      <c r="W26" s="723"/>
      <c r="X26" s="723"/>
      <c r="Y26" s="723"/>
      <c r="Z26" s="723"/>
      <c r="AA26" s="723"/>
      <c r="AE26" s="3"/>
      <c r="AF26" s="3"/>
      <c r="AO26" s="3"/>
      <c r="AP26" s="3"/>
      <c r="AQ26" s="3"/>
      <c r="AR26" s="3"/>
      <c r="AS26" s="3"/>
    </row>
    <row r="27" spans="2:45" ht="11.25" customHeight="1" x14ac:dyDescent="0.45">
      <c r="AG27" s="3"/>
      <c r="AH27" s="3"/>
      <c r="AI27" s="3"/>
      <c r="AJ27" s="3"/>
      <c r="AO27" s="3"/>
      <c r="AP27" s="3"/>
      <c r="AQ27" s="3"/>
      <c r="AR27" s="3"/>
      <c r="AS27" s="3"/>
    </row>
    <row r="28" spans="2:45" x14ac:dyDescent="0.45">
      <c r="AH28" s="3"/>
      <c r="AI28" s="3"/>
      <c r="AJ28" s="3"/>
      <c r="AO28" s="3"/>
      <c r="AP28" s="3"/>
      <c r="AQ28" s="3"/>
      <c r="AR28" s="3"/>
      <c r="AS28" s="3"/>
    </row>
    <row r="29" spans="2:45" ht="13.35" customHeight="1" x14ac:dyDescent="0.45">
      <c r="AH29" s="3"/>
      <c r="AI29" s="3"/>
      <c r="AJ29" s="3"/>
      <c r="AO29" s="3"/>
      <c r="AP29" s="3"/>
      <c r="AQ29" s="3"/>
      <c r="AR29" s="3"/>
      <c r="AS29" s="3"/>
    </row>
    <row r="30" spans="2:45" ht="48" customHeight="1" x14ac:dyDescent="0.45">
      <c r="AH30" s="3"/>
      <c r="AO30" s="3"/>
      <c r="AP30" s="3"/>
      <c r="AQ30" s="3"/>
      <c r="AR30" s="3"/>
      <c r="AS30" s="3"/>
    </row>
    <row r="31" spans="2:45" ht="48" customHeight="1" x14ac:dyDescent="0.45">
      <c r="AH31" s="3"/>
      <c r="AI31" s="3"/>
      <c r="AJ31" s="3"/>
    </row>
    <row r="32" spans="2:45" ht="48" customHeight="1" x14ac:dyDescent="0.45">
      <c r="AH32" s="3"/>
      <c r="AI32" s="3"/>
      <c r="AJ32" s="3"/>
    </row>
    <row r="33" spans="2:45" ht="48" customHeight="1" x14ac:dyDescent="0.45">
      <c r="AH33" s="3"/>
      <c r="AI33" s="3"/>
      <c r="AJ33" s="3"/>
      <c r="AO33" s="3"/>
      <c r="AP33" s="3"/>
      <c r="AQ33" s="3"/>
      <c r="AR33" s="3"/>
      <c r="AS33" s="3"/>
    </row>
    <row r="34" spans="2:45" ht="48" customHeight="1" x14ac:dyDescent="0.45">
      <c r="AH34" s="3"/>
      <c r="AI34" s="3"/>
      <c r="AJ34" s="3"/>
    </row>
    <row r="35" spans="2:45" ht="48" customHeight="1" x14ac:dyDescent="0.45">
      <c r="AH35" s="3"/>
      <c r="AI35" s="3"/>
      <c r="AJ35" s="3"/>
    </row>
    <row r="36" spans="2:45" ht="110.25" customHeight="1" x14ac:dyDescent="0.45">
      <c r="AH36" s="3"/>
      <c r="AI36" s="3"/>
      <c r="AJ36" s="3"/>
    </row>
    <row r="37" spans="2:45" ht="48" customHeight="1" x14ac:dyDescent="0.45">
      <c r="B37" s="3"/>
      <c r="C37" s="3"/>
      <c r="D37" s="3"/>
      <c r="E37" s="3"/>
      <c r="F37" s="3"/>
      <c r="G37" s="3"/>
      <c r="H37" s="3"/>
      <c r="I37" s="3"/>
      <c r="J37" s="3"/>
      <c r="K37" s="3"/>
      <c r="L37" s="3"/>
      <c r="M37" s="3"/>
      <c r="N37" s="3"/>
      <c r="O37" s="3"/>
      <c r="P37" s="3"/>
      <c r="Q37" s="3"/>
      <c r="R37" s="3"/>
      <c r="S37" s="3"/>
      <c r="T37" s="3"/>
      <c r="U37" s="3"/>
      <c r="Z37" s="3"/>
      <c r="AA37" s="3"/>
      <c r="AB37" s="3"/>
      <c r="AC37" s="3"/>
      <c r="AE37" s="3"/>
      <c r="AF37" s="3"/>
      <c r="AG37" s="3"/>
      <c r="AH37" s="3"/>
      <c r="AI37" s="3"/>
      <c r="AJ37" s="3"/>
    </row>
    <row r="38" spans="2:45" ht="30" customHeight="1" x14ac:dyDescent="0.45">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row>
  </sheetData>
  <sheetProtection algorithmName="SHA-512" hashValue="QdtK+m3/m+Oixr/j4DGcVh8IkeOY6Q93xLdb7Ape6w72EZJE9FFiE8WboMZzt3Kbs2437l3WCPgn1qCoV23V1Q==" saltValue="lTgykoMBrm60f5YhjjtPHg==" spinCount="100000" sheet="1" objects="1" scenarios="1"/>
  <dataConsolidate/>
  <mergeCells count="72">
    <mergeCell ref="W11:AB11"/>
    <mergeCell ref="R12:T12"/>
    <mergeCell ref="U12:V12"/>
    <mergeCell ref="W12:AA12"/>
    <mergeCell ref="H8:K8"/>
    <mergeCell ref="H9:K9"/>
    <mergeCell ref="K11:Q11"/>
    <mergeCell ref="C11:J11"/>
    <mergeCell ref="C12:J12"/>
    <mergeCell ref="K12:Q12"/>
    <mergeCell ref="B3:E3"/>
    <mergeCell ref="F3:AB3"/>
    <mergeCell ref="H6:I6"/>
    <mergeCell ref="J6:K6"/>
    <mergeCell ref="X6:AB6"/>
    <mergeCell ref="T6:V6"/>
    <mergeCell ref="B6:G6"/>
    <mergeCell ref="C13:J13"/>
    <mergeCell ref="K13:Q13"/>
    <mergeCell ref="W16:AA16"/>
    <mergeCell ref="W13:AA13"/>
    <mergeCell ref="R15:T15"/>
    <mergeCell ref="U15:V15"/>
    <mergeCell ref="W15:AA15"/>
    <mergeCell ref="R14:T14"/>
    <mergeCell ref="U14:V14"/>
    <mergeCell ref="W14:AA14"/>
    <mergeCell ref="R13:T13"/>
    <mergeCell ref="U13:V13"/>
    <mergeCell ref="W19:AA19"/>
    <mergeCell ref="R18:T18"/>
    <mergeCell ref="U18:V18"/>
    <mergeCell ref="W18:AA18"/>
    <mergeCell ref="R17:T17"/>
    <mergeCell ref="U17:V17"/>
    <mergeCell ref="W17:AA17"/>
    <mergeCell ref="B1:K1"/>
    <mergeCell ref="B22:V22"/>
    <mergeCell ref="R11:V11"/>
    <mergeCell ref="C19:J19"/>
    <mergeCell ref="K19:Q19"/>
    <mergeCell ref="C20:J20"/>
    <mergeCell ref="K20:Q20"/>
    <mergeCell ref="C21:J21"/>
    <mergeCell ref="K21:Q21"/>
    <mergeCell ref="R19:T19"/>
    <mergeCell ref="U19:V19"/>
    <mergeCell ref="R16:T16"/>
    <mergeCell ref="U16:V16"/>
    <mergeCell ref="B8:G8"/>
    <mergeCell ref="B9:G9"/>
    <mergeCell ref="B5:M5"/>
    <mergeCell ref="R20:T20"/>
    <mergeCell ref="U20:V20"/>
    <mergeCell ref="R21:T21"/>
    <mergeCell ref="U21:V21"/>
    <mergeCell ref="V26:AA26"/>
    <mergeCell ref="W20:AA20"/>
    <mergeCell ref="W21:AA21"/>
    <mergeCell ref="W22:AA22"/>
    <mergeCell ref="V24:Z24"/>
    <mergeCell ref="T25:AA25"/>
    <mergeCell ref="C17:J17"/>
    <mergeCell ref="K17:Q17"/>
    <mergeCell ref="C18:J18"/>
    <mergeCell ref="K18:Q18"/>
    <mergeCell ref="C14:J14"/>
    <mergeCell ref="K14:Q14"/>
    <mergeCell ref="C15:J15"/>
    <mergeCell ref="K15:Q15"/>
    <mergeCell ref="C16:J16"/>
    <mergeCell ref="K16:Q16"/>
  </mergeCells>
  <phoneticPr fontId="3"/>
  <conditionalFormatting sqref="C12:C21">
    <cfRule type="containsBlanks" dxfId="25" priority="2">
      <formula>LEN(TRIM(C12))=0</formula>
    </cfRule>
  </conditionalFormatting>
  <conditionalFormatting sqref="H6">
    <cfRule type="expression" dxfId="24" priority="50">
      <formula>$H$6=""</formula>
    </cfRule>
  </conditionalFormatting>
  <conditionalFormatting sqref="H8:K9">
    <cfRule type="expression" dxfId="23" priority="38">
      <formula>$H$8=""</formula>
    </cfRule>
  </conditionalFormatting>
  <conditionalFormatting sqref="J6:K6">
    <cfRule type="expression" dxfId="22" priority="49">
      <formula>AND($H$6="集合",$J$6="")</formula>
    </cfRule>
  </conditionalFormatting>
  <conditionalFormatting sqref="K12:K21">
    <cfRule type="containsBlanks" dxfId="21" priority="1">
      <formula>LEN(TRIM(K12))=0</formula>
    </cfRule>
  </conditionalFormatting>
  <conditionalFormatting sqref="R12:T21">
    <cfRule type="expression" dxfId="20" priority="7">
      <formula>$R12=""</formula>
    </cfRule>
  </conditionalFormatting>
  <dataValidations count="4">
    <dataValidation type="list" allowBlank="1" showInputMessage="1" showErrorMessage="1" sqref="H6:I6" xr:uid="{00000000-0002-0000-0600-000000000000}">
      <formula1>$BB$3:$BB$5</formula1>
    </dataValidation>
    <dataValidation type="whole" operator="notBetween" allowBlank="1" showInputMessage="1" showErrorMessage="1" errorTitle="数値が無効です" error="集合住宅の場合2以上の数値を入力してください。" sqref="J6:K6" xr:uid="{00000000-0002-0000-0600-000001000000}">
      <formula1>1</formula1>
      <formula2>1</formula2>
    </dataValidation>
    <dataValidation type="custom" allowBlank="1" showInputMessage="1" showErrorMessage="1" sqref="K8:K9" xr:uid="{00000000-0002-0000-0600-000002000000}">
      <formula1>R6&gt;=K8</formula1>
    </dataValidation>
    <dataValidation type="custom" allowBlank="1" showInputMessage="1" showErrorMessage="1" sqref="H8:J9" xr:uid="{00000000-0002-0000-0600-000003000000}">
      <formula1>J6&gt;=H8</formula1>
    </dataValidation>
  </dataValidations>
  <printOptions horizontalCentered="1" verticalCentered="1"/>
  <pageMargins left="0.23622047244094491" right="0.23622047244094491" top="0.55118110236220474" bottom="0.35433070866141736"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defaultSize="0" autoFill="0" autoLine="0" autoPict="0">
                <anchor moveWithCells="1">
                  <from>
                    <xdr:col>14</xdr:col>
                    <xdr:colOff>68580</xdr:colOff>
                    <xdr:row>5</xdr:row>
                    <xdr:rowOff>60960</xdr:rowOff>
                  </from>
                  <to>
                    <xdr:col>15</xdr:col>
                    <xdr:colOff>60960</xdr:colOff>
                    <xdr:row>5</xdr:row>
                    <xdr:rowOff>381000</xdr:rowOff>
                  </to>
                </anchor>
              </controlPr>
            </control>
          </mc:Choice>
        </mc:AlternateContent>
        <mc:AlternateContent xmlns:mc="http://schemas.openxmlformats.org/markup-compatibility/2006">
          <mc:Choice Requires="x14">
            <control shapeId="7175" r:id="rId5" name="Check Box 7">
              <controlPr defaultSize="0" autoFill="0" autoLine="0" autoPict="0">
                <anchor moveWithCells="1">
                  <from>
                    <xdr:col>22</xdr:col>
                    <xdr:colOff>68580</xdr:colOff>
                    <xdr:row>5</xdr:row>
                    <xdr:rowOff>60960</xdr:rowOff>
                  </from>
                  <to>
                    <xdr:col>23</xdr:col>
                    <xdr:colOff>60960</xdr:colOff>
                    <xdr:row>5</xdr:row>
                    <xdr:rowOff>381000</xdr:rowOff>
                  </to>
                </anchor>
              </controlPr>
            </control>
          </mc:Choice>
        </mc:AlternateContent>
        <mc:AlternateContent xmlns:mc="http://schemas.openxmlformats.org/markup-compatibility/2006">
          <mc:Choice Requires="x14">
            <control shapeId="7176" r:id="rId6" name="Check Box 8">
              <controlPr defaultSize="0" autoFill="0" autoLine="0" autoPict="0">
                <anchor moveWithCells="1">
                  <from>
                    <xdr:col>18</xdr:col>
                    <xdr:colOff>68580</xdr:colOff>
                    <xdr:row>5</xdr:row>
                    <xdr:rowOff>60960</xdr:rowOff>
                  </from>
                  <to>
                    <xdr:col>19</xdr:col>
                    <xdr:colOff>60960</xdr:colOff>
                    <xdr:row>5</xdr:row>
                    <xdr:rowOff>381000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4" tint="0.79998168889431442"/>
    <pageSetUpPr fitToPage="1"/>
  </sheetPr>
  <dimension ref="A1:AO48"/>
  <sheetViews>
    <sheetView view="pageBreakPreview" zoomScale="85" zoomScaleNormal="85" zoomScaleSheetLayoutView="85" workbookViewId="0">
      <selection sqref="A1:J1"/>
    </sheetView>
  </sheetViews>
  <sheetFormatPr defaultColWidth="8.69921875" defaultRowHeight="18" x14ac:dyDescent="0.45"/>
  <cols>
    <col min="1" max="34" width="3.59765625" style="1" customWidth="1"/>
    <col min="35" max="35" width="5.19921875" style="93" customWidth="1"/>
    <col min="36" max="36" width="3.19921875" style="1" customWidth="1"/>
    <col min="37" max="16384" width="8.69921875" style="1"/>
  </cols>
  <sheetData>
    <row r="1" spans="1:41" ht="32.25" customHeight="1" x14ac:dyDescent="0.45">
      <c r="A1" s="777" t="s">
        <v>387</v>
      </c>
      <c r="B1" s="777"/>
      <c r="C1" s="777"/>
      <c r="D1" s="777"/>
      <c r="E1" s="777"/>
      <c r="F1" s="777"/>
      <c r="G1" s="777"/>
      <c r="H1" s="777"/>
      <c r="I1" s="777"/>
      <c r="J1" s="777"/>
      <c r="K1" s="85"/>
      <c r="L1" s="85" t="s">
        <v>411</v>
      </c>
      <c r="M1" s="85"/>
      <c r="N1" s="85"/>
      <c r="O1" s="85"/>
      <c r="P1" s="85"/>
      <c r="Q1" s="85"/>
      <c r="R1" s="85"/>
      <c r="S1" s="85"/>
      <c r="T1" s="85"/>
      <c r="U1" s="85"/>
      <c r="V1" s="85"/>
      <c r="W1" s="85"/>
      <c r="X1" s="85"/>
      <c r="Y1" s="85"/>
      <c r="Z1" s="85"/>
      <c r="AA1" s="85"/>
      <c r="AB1" s="85"/>
      <c r="AC1" s="85"/>
      <c r="AD1" s="85"/>
      <c r="AE1" s="85"/>
      <c r="AF1" s="85"/>
      <c r="AG1" s="85"/>
      <c r="AH1" s="85"/>
      <c r="AI1" s="85"/>
    </row>
    <row r="2" spans="1:41" ht="18" customHeight="1" x14ac:dyDescent="0.45">
      <c r="A2" s="86"/>
      <c r="B2" s="775" t="s">
        <v>139</v>
      </c>
      <c r="C2" s="775"/>
      <c r="D2" s="775"/>
      <c r="E2" s="775"/>
      <c r="F2" s="775"/>
      <c r="G2" s="775"/>
      <c r="H2" s="775"/>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row>
    <row r="3" spans="1:41" ht="18" customHeight="1" x14ac:dyDescent="0.45">
      <c r="A3" s="86"/>
      <c r="B3" s="776" t="s">
        <v>140</v>
      </c>
      <c r="C3" s="776"/>
      <c r="D3" s="776"/>
      <c r="E3" s="776"/>
      <c r="F3" s="776"/>
      <c r="G3" s="776"/>
      <c r="H3" s="776"/>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1" ht="28.95" customHeight="1" x14ac:dyDescent="0.45">
      <c r="A4" s="86"/>
      <c r="B4" s="88"/>
      <c r="C4" s="88"/>
      <c r="D4" s="88"/>
      <c r="E4" s="88"/>
      <c r="F4" s="88"/>
      <c r="G4" s="88"/>
      <c r="H4" s="88"/>
      <c r="I4" s="88"/>
      <c r="J4" s="88"/>
      <c r="K4" s="88"/>
      <c r="L4" s="88"/>
      <c r="M4" s="88"/>
      <c r="N4" s="88"/>
      <c r="O4" s="88"/>
      <c r="P4" s="88"/>
      <c r="Q4" s="88"/>
      <c r="R4" s="88"/>
      <c r="S4" s="88"/>
      <c r="T4" s="88"/>
      <c r="U4" s="88"/>
      <c r="V4" s="88"/>
      <c r="W4" s="88"/>
      <c r="X4" s="88"/>
      <c r="Y4" s="88"/>
      <c r="Z4" s="88"/>
      <c r="AA4" s="88"/>
      <c r="AB4" s="762"/>
      <c r="AC4" s="763"/>
      <c r="AD4" s="763"/>
      <c r="AE4" s="90" t="s">
        <v>141</v>
      </c>
      <c r="AF4" s="9"/>
      <c r="AG4" s="90" t="s">
        <v>142</v>
      </c>
      <c r="AH4" s="9"/>
      <c r="AI4" s="91" t="s">
        <v>143</v>
      </c>
    </row>
    <row r="5" spans="1:41" ht="6" customHeight="1" x14ac:dyDescent="0.45">
      <c r="A5" s="86"/>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H5" s="88"/>
      <c r="AI5" s="89"/>
    </row>
    <row r="6" spans="1:41" ht="37.950000000000003" customHeight="1" x14ac:dyDescent="0.45">
      <c r="A6" s="86"/>
      <c r="B6" s="764" t="s">
        <v>213</v>
      </c>
      <c r="C6" s="765"/>
      <c r="D6" s="765"/>
      <c r="E6" s="766"/>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row>
    <row r="7" spans="1:41" ht="37.950000000000003" customHeight="1" x14ac:dyDescent="0.45">
      <c r="A7" s="86"/>
      <c r="B7" s="764" t="s">
        <v>214</v>
      </c>
      <c r="C7" s="765"/>
      <c r="D7" s="765"/>
      <c r="E7" s="766"/>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row>
    <row r="8" spans="1:41" ht="18" customHeight="1" x14ac:dyDescent="0.45">
      <c r="A8" s="86"/>
      <c r="B8" s="768" t="s">
        <v>215</v>
      </c>
      <c r="C8" s="769"/>
      <c r="D8" s="769"/>
      <c r="E8" s="769"/>
      <c r="F8" s="772" t="s">
        <v>231</v>
      </c>
      <c r="G8" s="773"/>
      <c r="H8" s="773"/>
      <c r="I8" s="773"/>
      <c r="J8" s="773"/>
      <c r="K8" s="773"/>
      <c r="L8" s="773"/>
      <c r="M8" s="773"/>
      <c r="N8" s="773"/>
      <c r="O8" s="773"/>
      <c r="P8" s="773"/>
      <c r="Q8" s="773"/>
      <c r="R8" s="773"/>
      <c r="S8" s="773"/>
      <c r="T8" s="773"/>
      <c r="U8" s="773"/>
      <c r="V8" s="773"/>
      <c r="W8" s="773"/>
      <c r="X8" s="773"/>
      <c r="Y8" s="773"/>
      <c r="Z8" s="773"/>
      <c r="AA8" s="773"/>
      <c r="AB8" s="773"/>
      <c r="AC8" s="773"/>
      <c r="AD8" s="773"/>
      <c r="AE8" s="773"/>
      <c r="AF8" s="773"/>
      <c r="AG8" s="773"/>
      <c r="AH8" s="773"/>
      <c r="AI8" s="774"/>
    </row>
    <row r="9" spans="1:41" ht="37.5" customHeight="1" x14ac:dyDescent="0.45">
      <c r="A9" s="92"/>
      <c r="B9" s="770"/>
      <c r="C9" s="771"/>
      <c r="D9" s="771"/>
      <c r="E9" s="771"/>
      <c r="F9" s="759"/>
      <c r="G9" s="760"/>
      <c r="H9" s="760"/>
      <c r="I9" s="760"/>
      <c r="J9" s="760"/>
      <c r="K9" s="760"/>
      <c r="L9" s="760"/>
      <c r="M9" s="760"/>
      <c r="N9" s="760"/>
      <c r="O9" s="760"/>
      <c r="P9" s="760"/>
      <c r="Q9" s="760"/>
      <c r="R9" s="760"/>
      <c r="S9" s="760"/>
      <c r="T9" s="760"/>
      <c r="U9" s="760"/>
      <c r="V9" s="760"/>
      <c r="W9" s="760"/>
      <c r="X9" s="760"/>
      <c r="Y9" s="760"/>
      <c r="Z9" s="760"/>
      <c r="AA9" s="760"/>
      <c r="AB9" s="760"/>
      <c r="AC9" s="760"/>
      <c r="AD9" s="760"/>
      <c r="AE9" s="760"/>
      <c r="AF9" s="760"/>
      <c r="AG9" s="760"/>
      <c r="AH9" s="760"/>
      <c r="AI9" s="761"/>
    </row>
    <row r="10" spans="1:41" ht="9" customHeight="1" x14ac:dyDescent="0.45"/>
    <row r="11" spans="1:41" ht="43.95" customHeight="1" x14ac:dyDescent="0.45">
      <c r="B11" s="757" t="s">
        <v>270</v>
      </c>
      <c r="C11" s="758"/>
      <c r="D11" s="749" t="s">
        <v>294</v>
      </c>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50"/>
    </row>
    <row r="12" spans="1:41" ht="3.75" customHeight="1" x14ac:dyDescent="0.45">
      <c r="A12" s="86"/>
      <c r="B12" s="86"/>
      <c r="C12" s="86"/>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9"/>
    </row>
    <row r="13" spans="1:41" x14ac:dyDescent="0.45">
      <c r="B13" s="94" t="s">
        <v>144</v>
      </c>
    </row>
    <row r="14" spans="1:41" ht="40.200000000000003" customHeight="1" x14ac:dyDescent="0.45">
      <c r="B14" s="746" t="s">
        <v>145</v>
      </c>
      <c r="C14" s="747"/>
      <c r="D14" s="747"/>
      <c r="E14" s="747"/>
      <c r="F14" s="747"/>
      <c r="G14" s="747"/>
      <c r="H14" s="747"/>
      <c r="I14" s="747"/>
      <c r="J14" s="747"/>
      <c r="K14" s="747"/>
      <c r="L14" s="747"/>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8"/>
    </row>
    <row r="15" spans="1:41" x14ac:dyDescent="0.45">
      <c r="B15" s="746" t="s">
        <v>249</v>
      </c>
      <c r="C15" s="747"/>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c r="AD15" s="747"/>
      <c r="AE15" s="747"/>
      <c r="AF15" s="747"/>
      <c r="AG15" s="747"/>
      <c r="AH15" s="747"/>
      <c r="AI15" s="748"/>
    </row>
    <row r="16" spans="1:41" x14ac:dyDescent="0.45">
      <c r="B16" s="95" t="s">
        <v>146</v>
      </c>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row>
    <row r="17" spans="2:35" ht="102" customHeight="1" x14ac:dyDescent="0.45">
      <c r="B17" s="751" t="s">
        <v>379</v>
      </c>
      <c r="C17" s="752"/>
      <c r="D17" s="752"/>
      <c r="E17" s="752"/>
      <c r="F17" s="752"/>
      <c r="G17" s="752"/>
      <c r="H17" s="752"/>
      <c r="I17" s="752"/>
      <c r="J17" s="752"/>
      <c r="K17" s="752"/>
      <c r="L17" s="752"/>
      <c r="M17" s="752"/>
      <c r="N17" s="752"/>
      <c r="O17" s="752"/>
      <c r="P17" s="752"/>
      <c r="Q17" s="752"/>
      <c r="R17" s="752"/>
      <c r="S17" s="752"/>
      <c r="T17" s="752"/>
      <c r="U17" s="752"/>
      <c r="V17" s="752"/>
      <c r="W17" s="752"/>
      <c r="X17" s="752"/>
      <c r="Y17" s="752"/>
      <c r="Z17" s="752"/>
      <c r="AA17" s="752"/>
      <c r="AB17" s="752"/>
      <c r="AC17" s="752"/>
      <c r="AD17" s="752"/>
      <c r="AE17" s="752"/>
      <c r="AF17" s="752"/>
      <c r="AG17" s="752"/>
      <c r="AH17" s="752"/>
      <c r="AI17" s="753"/>
    </row>
    <row r="18" spans="2:35" ht="104.25" customHeight="1" x14ac:dyDescent="0.45">
      <c r="B18" s="754" t="s">
        <v>147</v>
      </c>
      <c r="C18" s="755"/>
      <c r="D18" s="755"/>
      <c r="E18" s="755"/>
      <c r="F18" s="755"/>
      <c r="G18" s="755"/>
      <c r="H18" s="755"/>
      <c r="I18" s="755"/>
      <c r="J18" s="755"/>
      <c r="K18" s="755"/>
      <c r="L18" s="755"/>
      <c r="M18" s="755"/>
      <c r="N18" s="755"/>
      <c r="O18" s="755"/>
      <c r="P18" s="755"/>
      <c r="Q18" s="755"/>
      <c r="R18" s="755"/>
      <c r="S18" s="755"/>
      <c r="T18" s="755"/>
      <c r="U18" s="755"/>
      <c r="V18" s="755"/>
      <c r="W18" s="755"/>
      <c r="X18" s="755"/>
      <c r="Y18" s="755"/>
      <c r="Z18" s="755"/>
      <c r="AA18" s="755"/>
      <c r="AB18" s="755"/>
      <c r="AC18" s="755"/>
      <c r="AD18" s="755"/>
      <c r="AE18" s="755"/>
      <c r="AF18" s="755"/>
      <c r="AG18" s="755"/>
      <c r="AH18" s="755"/>
      <c r="AI18" s="756"/>
    </row>
    <row r="19" spans="2:35" ht="19.95" customHeight="1" x14ac:dyDescent="0.45">
      <c r="B19" s="95" t="s">
        <v>148</v>
      </c>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row>
    <row r="20" spans="2:35" ht="19.95" customHeight="1" x14ac:dyDescent="0.45">
      <c r="B20" s="746" t="s">
        <v>149</v>
      </c>
      <c r="C20" s="747"/>
      <c r="D20" s="747"/>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748"/>
    </row>
    <row r="21" spans="2:35" ht="5.4" hidden="1" customHeight="1" x14ac:dyDescent="0.45">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row>
    <row r="22" spans="2:35" ht="19.95" customHeight="1" x14ac:dyDescent="0.45">
      <c r="B22" s="95" t="s">
        <v>221</v>
      </c>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row>
    <row r="23" spans="2:35" ht="53.4" customHeight="1" x14ac:dyDescent="0.45">
      <c r="B23" s="746" t="s">
        <v>223</v>
      </c>
      <c r="C23" s="747"/>
      <c r="D23" s="747"/>
      <c r="E23" s="747"/>
      <c r="F23" s="747"/>
      <c r="G23" s="747"/>
      <c r="H23" s="747"/>
      <c r="I23" s="747"/>
      <c r="J23" s="747"/>
      <c r="K23" s="747"/>
      <c r="L23" s="747"/>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8"/>
    </row>
    <row r="24" spans="2:35" ht="5.4" customHeight="1" x14ac:dyDescent="0.45">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row>
    <row r="25" spans="2:35" ht="19.95" customHeight="1" x14ac:dyDescent="0.45">
      <c r="B25" s="95" t="s">
        <v>224</v>
      </c>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row>
    <row r="26" spans="2:35" ht="21.6" customHeight="1" x14ac:dyDescent="0.45">
      <c r="B26" s="746" t="s">
        <v>150</v>
      </c>
      <c r="C26" s="747"/>
      <c r="D26" s="747"/>
      <c r="E26" s="747"/>
      <c r="F26" s="747"/>
      <c r="G26" s="747"/>
      <c r="H26" s="747"/>
      <c r="I26" s="747"/>
      <c r="J26" s="747"/>
      <c r="K26" s="747"/>
      <c r="L26" s="747"/>
      <c r="M26" s="747"/>
      <c r="N26" s="747"/>
      <c r="O26" s="747"/>
      <c r="P26" s="747"/>
      <c r="Q26" s="747"/>
      <c r="R26" s="747"/>
      <c r="S26" s="747"/>
      <c r="T26" s="747"/>
      <c r="U26" s="747"/>
      <c r="V26" s="747"/>
      <c r="W26" s="747"/>
      <c r="X26" s="747"/>
      <c r="Y26" s="747"/>
      <c r="Z26" s="747"/>
      <c r="AA26" s="747"/>
      <c r="AB26" s="747"/>
      <c r="AC26" s="747"/>
      <c r="AD26" s="747"/>
      <c r="AE26" s="747"/>
      <c r="AF26" s="747"/>
      <c r="AG26" s="747"/>
      <c r="AH26" s="747"/>
      <c r="AI26" s="748"/>
    </row>
    <row r="27" spans="2:35" ht="21" customHeight="1" x14ac:dyDescent="0.45">
      <c r="B27" s="746" t="s">
        <v>151</v>
      </c>
      <c r="C27" s="747"/>
      <c r="D27" s="747"/>
      <c r="E27" s="747"/>
      <c r="F27" s="747"/>
      <c r="G27" s="747"/>
      <c r="H27" s="747"/>
      <c r="I27" s="747"/>
      <c r="J27" s="747"/>
      <c r="K27" s="747"/>
      <c r="L27" s="747"/>
      <c r="M27" s="747"/>
      <c r="N27" s="747"/>
      <c r="O27" s="747"/>
      <c r="P27" s="747"/>
      <c r="Q27" s="747"/>
      <c r="R27" s="747"/>
      <c r="S27" s="747"/>
      <c r="T27" s="747"/>
      <c r="U27" s="747"/>
      <c r="V27" s="747"/>
      <c r="W27" s="747"/>
      <c r="X27" s="747"/>
      <c r="Y27" s="747"/>
      <c r="Z27" s="747"/>
      <c r="AA27" s="747"/>
      <c r="AB27" s="747"/>
      <c r="AC27" s="747"/>
      <c r="AD27" s="747"/>
      <c r="AE27" s="747"/>
      <c r="AF27" s="747"/>
      <c r="AG27" s="747"/>
      <c r="AH27" s="747"/>
      <c r="AI27" s="748"/>
    </row>
    <row r="28" spans="2:35" ht="21" customHeight="1" x14ac:dyDescent="0.45">
      <c r="B28" s="746" t="s">
        <v>152</v>
      </c>
      <c r="C28" s="747"/>
      <c r="D28" s="747"/>
      <c r="E28" s="747"/>
      <c r="F28" s="747"/>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747"/>
      <c r="AE28" s="747"/>
      <c r="AF28" s="747"/>
      <c r="AG28" s="747"/>
      <c r="AH28" s="747"/>
      <c r="AI28" s="748"/>
    </row>
    <row r="29" spans="2:35" ht="33" customHeight="1" x14ac:dyDescent="0.45">
      <c r="B29" s="746" t="s">
        <v>153</v>
      </c>
      <c r="C29" s="747"/>
      <c r="D29" s="747"/>
      <c r="E29" s="747"/>
      <c r="F29" s="747"/>
      <c r="G29" s="747"/>
      <c r="H29" s="747"/>
      <c r="I29" s="747"/>
      <c r="J29" s="747"/>
      <c r="K29" s="747"/>
      <c r="L29" s="747"/>
      <c r="M29" s="747"/>
      <c r="N29" s="747"/>
      <c r="O29" s="747"/>
      <c r="P29" s="747"/>
      <c r="Q29" s="747"/>
      <c r="R29" s="747"/>
      <c r="S29" s="747"/>
      <c r="T29" s="747"/>
      <c r="U29" s="747"/>
      <c r="V29" s="747"/>
      <c r="W29" s="747"/>
      <c r="X29" s="747"/>
      <c r="Y29" s="747"/>
      <c r="Z29" s="747"/>
      <c r="AA29" s="747"/>
      <c r="AB29" s="747"/>
      <c r="AC29" s="747"/>
      <c r="AD29" s="747"/>
      <c r="AE29" s="747"/>
      <c r="AF29" s="747"/>
      <c r="AG29" s="747"/>
      <c r="AH29" s="747"/>
      <c r="AI29" s="748"/>
    </row>
    <row r="30" spans="2:35" ht="41.4" customHeight="1" x14ac:dyDescent="0.45">
      <c r="B30" s="746" t="s">
        <v>154</v>
      </c>
      <c r="C30" s="747"/>
      <c r="D30" s="747"/>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8"/>
    </row>
    <row r="31" spans="2:35" ht="38.25" customHeight="1" x14ac:dyDescent="0.45">
      <c r="B31" s="746" t="s">
        <v>366</v>
      </c>
      <c r="C31" s="74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8"/>
    </row>
    <row r="32" spans="2:35" ht="60" customHeight="1" x14ac:dyDescent="0.45">
      <c r="B32" s="746" t="s">
        <v>311</v>
      </c>
      <c r="C32" s="747"/>
      <c r="D32" s="747"/>
      <c r="E32" s="747"/>
      <c r="F32" s="747"/>
      <c r="G32" s="747"/>
      <c r="H32" s="747"/>
      <c r="I32" s="747"/>
      <c r="J32" s="747"/>
      <c r="K32" s="747"/>
      <c r="L32" s="747"/>
      <c r="M32" s="747"/>
      <c r="N32" s="747"/>
      <c r="O32" s="747"/>
      <c r="P32" s="747"/>
      <c r="Q32" s="747"/>
      <c r="R32" s="747"/>
      <c r="S32" s="747"/>
      <c r="T32" s="747"/>
      <c r="U32" s="747"/>
      <c r="V32" s="747"/>
      <c r="W32" s="747"/>
      <c r="X32" s="747"/>
      <c r="Y32" s="747"/>
      <c r="Z32" s="747"/>
      <c r="AA32" s="747"/>
      <c r="AB32" s="747"/>
      <c r="AC32" s="747"/>
      <c r="AD32" s="747"/>
      <c r="AE32" s="747"/>
      <c r="AF32" s="747"/>
      <c r="AG32" s="747"/>
      <c r="AH32" s="747"/>
      <c r="AI32" s="748"/>
    </row>
    <row r="33" spans="2:35" ht="19.95" customHeight="1" x14ac:dyDescent="0.45">
      <c r="B33" s="746" t="s">
        <v>155</v>
      </c>
      <c r="C33" s="747"/>
      <c r="D33" s="747"/>
      <c r="E33" s="747"/>
      <c r="F33" s="747"/>
      <c r="G33" s="747"/>
      <c r="H33" s="747"/>
      <c r="I33" s="747"/>
      <c r="J33" s="747"/>
      <c r="K33" s="747"/>
      <c r="L33" s="747"/>
      <c r="M33" s="747"/>
      <c r="N33" s="747"/>
      <c r="O33" s="747"/>
      <c r="P33" s="747"/>
      <c r="Q33" s="747"/>
      <c r="R33" s="747"/>
      <c r="S33" s="747"/>
      <c r="T33" s="747"/>
      <c r="U33" s="747"/>
      <c r="V33" s="747"/>
      <c r="W33" s="747"/>
      <c r="X33" s="747"/>
      <c r="Y33" s="747"/>
      <c r="Z33" s="747"/>
      <c r="AA33" s="747"/>
      <c r="AB33" s="747"/>
      <c r="AC33" s="747"/>
      <c r="AD33" s="747"/>
      <c r="AE33" s="747"/>
      <c r="AF33" s="747"/>
      <c r="AG33" s="747"/>
      <c r="AH33" s="747"/>
      <c r="AI33" s="748"/>
    </row>
    <row r="34" spans="2:35" ht="19.95" customHeight="1" x14ac:dyDescent="0.45">
      <c r="B34" s="95" t="s">
        <v>225</v>
      </c>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row>
    <row r="35" spans="2:35" ht="19.95" customHeight="1" x14ac:dyDescent="0.45">
      <c r="B35" s="746" t="s">
        <v>156</v>
      </c>
      <c r="C35" s="747"/>
      <c r="D35" s="747"/>
      <c r="E35" s="747"/>
      <c r="F35" s="747"/>
      <c r="G35" s="747"/>
      <c r="H35" s="747"/>
      <c r="I35" s="747"/>
      <c r="J35" s="747"/>
      <c r="K35" s="747"/>
      <c r="L35" s="747"/>
      <c r="M35" s="747"/>
      <c r="N35" s="747"/>
      <c r="O35" s="747"/>
      <c r="P35" s="747"/>
      <c r="Q35" s="747"/>
      <c r="R35" s="747"/>
      <c r="S35" s="747"/>
      <c r="T35" s="747"/>
      <c r="U35" s="747"/>
      <c r="V35" s="747"/>
      <c r="W35" s="747"/>
      <c r="X35" s="747"/>
      <c r="Y35" s="747"/>
      <c r="Z35" s="747"/>
      <c r="AA35" s="747"/>
      <c r="AB35" s="747"/>
      <c r="AC35" s="747"/>
      <c r="AD35" s="747"/>
      <c r="AE35" s="747"/>
      <c r="AF35" s="747"/>
      <c r="AG35" s="747"/>
      <c r="AH35" s="747"/>
      <c r="AI35" s="748"/>
    </row>
    <row r="36" spans="2:35" ht="19.95" customHeight="1" x14ac:dyDescent="0.45">
      <c r="B36" s="746" t="s">
        <v>157</v>
      </c>
      <c r="C36" s="747"/>
      <c r="D36" s="747"/>
      <c r="E36" s="747"/>
      <c r="F36" s="747"/>
      <c r="G36" s="747"/>
      <c r="H36" s="747"/>
      <c r="I36" s="747"/>
      <c r="J36" s="747"/>
      <c r="K36" s="747"/>
      <c r="L36" s="747"/>
      <c r="M36" s="747"/>
      <c r="N36" s="747"/>
      <c r="O36" s="747"/>
      <c r="P36" s="747"/>
      <c r="Q36" s="747"/>
      <c r="R36" s="747"/>
      <c r="S36" s="747"/>
      <c r="T36" s="747"/>
      <c r="U36" s="747"/>
      <c r="V36" s="747"/>
      <c r="W36" s="747"/>
      <c r="X36" s="747"/>
      <c r="Y36" s="747"/>
      <c r="Z36" s="747"/>
      <c r="AA36" s="747"/>
      <c r="AB36" s="747"/>
      <c r="AC36" s="747"/>
      <c r="AD36" s="747"/>
      <c r="AE36" s="747"/>
      <c r="AF36" s="747"/>
      <c r="AG36" s="747"/>
      <c r="AH36" s="747"/>
      <c r="AI36" s="748"/>
    </row>
    <row r="37" spans="2:35" ht="56.4" customHeight="1" x14ac:dyDescent="0.45">
      <c r="B37" s="746" t="s">
        <v>158</v>
      </c>
      <c r="C37" s="747"/>
      <c r="D37" s="747"/>
      <c r="E37" s="747"/>
      <c r="F37" s="747"/>
      <c r="G37" s="747"/>
      <c r="H37" s="747"/>
      <c r="I37" s="747"/>
      <c r="J37" s="747"/>
      <c r="K37" s="747"/>
      <c r="L37" s="747"/>
      <c r="M37" s="747"/>
      <c r="N37" s="747"/>
      <c r="O37" s="747"/>
      <c r="P37" s="747"/>
      <c r="Q37" s="747"/>
      <c r="R37" s="747"/>
      <c r="S37" s="747"/>
      <c r="T37" s="747"/>
      <c r="U37" s="747"/>
      <c r="V37" s="747"/>
      <c r="W37" s="747"/>
      <c r="X37" s="747"/>
      <c r="Y37" s="747"/>
      <c r="Z37" s="747"/>
      <c r="AA37" s="747"/>
      <c r="AB37" s="747"/>
      <c r="AC37" s="747"/>
      <c r="AD37" s="747"/>
      <c r="AE37" s="747"/>
      <c r="AF37" s="747"/>
      <c r="AG37" s="747"/>
      <c r="AH37" s="747"/>
      <c r="AI37" s="748"/>
    </row>
    <row r="38" spans="2:35" ht="41.4" customHeight="1" x14ac:dyDescent="0.45">
      <c r="B38" s="746" t="s">
        <v>205</v>
      </c>
      <c r="C38" s="747"/>
      <c r="D38" s="747"/>
      <c r="E38" s="747"/>
      <c r="F38" s="747"/>
      <c r="G38" s="747"/>
      <c r="H38" s="747"/>
      <c r="I38" s="747"/>
      <c r="J38" s="747"/>
      <c r="K38" s="747"/>
      <c r="L38" s="747"/>
      <c r="M38" s="747"/>
      <c r="N38" s="747"/>
      <c r="O38" s="747"/>
      <c r="P38" s="747"/>
      <c r="Q38" s="747"/>
      <c r="R38" s="747"/>
      <c r="S38" s="747"/>
      <c r="T38" s="747"/>
      <c r="U38" s="747"/>
      <c r="V38" s="747"/>
      <c r="W38" s="747"/>
      <c r="X38" s="747"/>
      <c r="Y38" s="747"/>
      <c r="Z38" s="747"/>
      <c r="AA38" s="747"/>
      <c r="AB38" s="747"/>
      <c r="AC38" s="747"/>
      <c r="AD38" s="747"/>
      <c r="AE38" s="747"/>
      <c r="AF38" s="747"/>
      <c r="AG38" s="747"/>
      <c r="AH38" s="747"/>
      <c r="AI38" s="748"/>
    </row>
    <row r="39" spans="2:35" ht="19.95" customHeight="1" x14ac:dyDescent="0.45">
      <c r="B39" s="95" t="s">
        <v>226</v>
      </c>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row>
    <row r="40" spans="2:35" ht="20.399999999999999" customHeight="1" x14ac:dyDescent="0.45">
      <c r="B40" s="746" t="s">
        <v>199</v>
      </c>
      <c r="C40" s="747"/>
      <c r="D40" s="747"/>
      <c r="E40" s="747"/>
      <c r="F40" s="747"/>
      <c r="G40" s="747"/>
      <c r="H40" s="747"/>
      <c r="I40" s="747"/>
      <c r="J40" s="747"/>
      <c r="K40" s="747"/>
      <c r="L40" s="747"/>
      <c r="M40" s="747"/>
      <c r="N40" s="747"/>
      <c r="O40" s="747"/>
      <c r="P40" s="747"/>
      <c r="Q40" s="747"/>
      <c r="R40" s="747"/>
      <c r="S40" s="747"/>
      <c r="T40" s="747"/>
      <c r="U40" s="747"/>
      <c r="V40" s="747"/>
      <c r="W40" s="747"/>
      <c r="X40" s="747"/>
      <c r="Y40" s="747"/>
      <c r="Z40" s="747"/>
      <c r="AA40" s="747"/>
      <c r="AB40" s="747"/>
      <c r="AC40" s="747"/>
      <c r="AD40" s="747"/>
      <c r="AE40" s="747"/>
      <c r="AF40" s="747"/>
      <c r="AG40" s="747"/>
      <c r="AH40" s="747"/>
      <c r="AI40" s="748"/>
    </row>
    <row r="41" spans="2:35" ht="19.95" customHeight="1" x14ac:dyDescent="0.45">
      <c r="B41" s="95" t="s">
        <v>227</v>
      </c>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row>
    <row r="42" spans="2:35" ht="20.399999999999999" customHeight="1" x14ac:dyDescent="0.45">
      <c r="B42" s="746" t="s">
        <v>376</v>
      </c>
      <c r="C42" s="747"/>
      <c r="D42" s="747"/>
      <c r="E42" s="747"/>
      <c r="F42" s="747"/>
      <c r="G42" s="747"/>
      <c r="H42" s="747"/>
      <c r="I42" s="747"/>
      <c r="J42" s="747"/>
      <c r="K42" s="747"/>
      <c r="L42" s="747"/>
      <c r="M42" s="747"/>
      <c r="N42" s="747"/>
      <c r="O42" s="747"/>
      <c r="P42" s="747"/>
      <c r="Q42" s="747"/>
      <c r="R42" s="747"/>
      <c r="S42" s="747"/>
      <c r="T42" s="747"/>
      <c r="U42" s="747"/>
      <c r="V42" s="747"/>
      <c r="W42" s="747"/>
      <c r="X42" s="747"/>
      <c r="Y42" s="747"/>
      <c r="Z42" s="747"/>
      <c r="AA42" s="747"/>
      <c r="AB42" s="747"/>
      <c r="AC42" s="747"/>
      <c r="AD42" s="747"/>
      <c r="AE42" s="747"/>
      <c r="AF42" s="747"/>
      <c r="AG42" s="747"/>
      <c r="AH42" s="747"/>
      <c r="AI42" s="748"/>
    </row>
    <row r="43" spans="2:35" ht="20.399999999999999" customHeight="1" x14ac:dyDescent="0.45">
      <c r="B43" s="746" t="s">
        <v>159</v>
      </c>
      <c r="C43" s="747"/>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8"/>
    </row>
    <row r="44" spans="2:35" ht="20.399999999999999" customHeight="1" x14ac:dyDescent="0.45">
      <c r="B44" s="746" t="s">
        <v>160</v>
      </c>
      <c r="C44" s="747"/>
      <c r="D44" s="747"/>
      <c r="E44" s="747"/>
      <c r="F44" s="747"/>
      <c r="G44" s="747"/>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8"/>
    </row>
    <row r="45" spans="2:35" ht="20.399999999999999" customHeight="1" x14ac:dyDescent="0.45">
      <c r="B45" s="746" t="s">
        <v>194</v>
      </c>
      <c r="C45" s="747"/>
      <c r="D45" s="747"/>
      <c r="E45" s="747"/>
      <c r="F45" s="747"/>
      <c r="G45" s="747"/>
      <c r="H45" s="747"/>
      <c r="I45" s="747"/>
      <c r="J45" s="747"/>
      <c r="K45" s="747"/>
      <c r="L45" s="747"/>
      <c r="M45" s="747"/>
      <c r="N45" s="747"/>
      <c r="O45" s="747"/>
      <c r="P45" s="747"/>
      <c r="Q45" s="747"/>
      <c r="R45" s="747"/>
      <c r="S45" s="747"/>
      <c r="T45" s="747"/>
      <c r="U45" s="747"/>
      <c r="V45" s="747"/>
      <c r="W45" s="747"/>
      <c r="X45" s="747"/>
      <c r="Y45" s="747"/>
      <c r="Z45" s="747"/>
      <c r="AA45" s="747"/>
      <c r="AB45" s="747"/>
      <c r="AC45" s="747"/>
      <c r="AD45" s="747"/>
      <c r="AE45" s="747"/>
      <c r="AF45" s="747"/>
      <c r="AG45" s="747"/>
      <c r="AH45" s="747"/>
      <c r="AI45" s="748"/>
    </row>
    <row r="46" spans="2:35" ht="19.95" customHeight="1" x14ac:dyDescent="0.45">
      <c r="B46" s="95" t="s">
        <v>298</v>
      </c>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row>
    <row r="47" spans="2:35" ht="36" customHeight="1" x14ac:dyDescent="0.45">
      <c r="B47" s="746" t="s">
        <v>299</v>
      </c>
      <c r="C47" s="747"/>
      <c r="D47" s="747"/>
      <c r="E47" s="747"/>
      <c r="F47" s="747"/>
      <c r="G47" s="747"/>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8"/>
    </row>
    <row r="48" spans="2:35" ht="3.75" customHeight="1" x14ac:dyDescent="0.45"/>
  </sheetData>
  <mergeCells count="37">
    <mergeCell ref="B2:H2"/>
    <mergeCell ref="B3:H3"/>
    <mergeCell ref="B6:E6"/>
    <mergeCell ref="F6:AI6"/>
    <mergeCell ref="A1:J1"/>
    <mergeCell ref="F9:AI9"/>
    <mergeCell ref="AB4:AD4"/>
    <mergeCell ref="B7:E7"/>
    <mergeCell ref="F7:AI7"/>
    <mergeCell ref="B8:E9"/>
    <mergeCell ref="F8:AI8"/>
    <mergeCell ref="B31:AI31"/>
    <mergeCell ref="D11:AI11"/>
    <mergeCell ref="B14:AI14"/>
    <mergeCell ref="B15:AI15"/>
    <mergeCell ref="B17:AI17"/>
    <mergeCell ref="B18:AI18"/>
    <mergeCell ref="B20:AI20"/>
    <mergeCell ref="B26:AI26"/>
    <mergeCell ref="B27:AI27"/>
    <mergeCell ref="B28:AI28"/>
    <mergeCell ref="B29:AI29"/>
    <mergeCell ref="B30:AI30"/>
    <mergeCell ref="B23:AI23"/>
    <mergeCell ref="B11:C11"/>
    <mergeCell ref="B32:AI32"/>
    <mergeCell ref="B47:AI47"/>
    <mergeCell ref="B42:AI42"/>
    <mergeCell ref="B43:AI43"/>
    <mergeCell ref="B44:AI44"/>
    <mergeCell ref="B45:AI45"/>
    <mergeCell ref="B33:AI33"/>
    <mergeCell ref="B35:AI35"/>
    <mergeCell ref="B36:AI36"/>
    <mergeCell ref="B37:AI37"/>
    <mergeCell ref="B40:AI40"/>
    <mergeCell ref="B38:AI38"/>
  </mergeCells>
  <phoneticPr fontId="3"/>
  <conditionalFormatting sqref="AB4:AD4">
    <cfRule type="containsBlanks" dxfId="19" priority="1">
      <formula>LEN(TRIM(AB4))=0</formula>
    </cfRule>
  </conditionalFormatting>
  <conditionalFormatting sqref="AF4 AH4">
    <cfRule type="cellIs" dxfId="18" priority="2" operator="equal">
      <formula>""</formula>
    </cfRule>
  </conditionalFormatting>
  <dataValidations count="1">
    <dataValidation type="list" allowBlank="1" showInputMessage="1" sqref="B11" xr:uid="{863A11F5-FC90-472B-81CF-4E04453ACB23}">
      <formula1>"□,☑"</formula1>
    </dataValidation>
  </dataValidations>
  <printOptions horizontalCentered="1" verticalCentered="1"/>
  <pageMargins left="0.51181102362204722" right="0.51181102362204722" top="0.15748031496062992" bottom="0.15748031496062992" header="0.11811023622047245" footer="0.11811023622047245"/>
  <pageSetup paperSize="9" scale="59" orientation="portrait" r:id="rId1"/>
  <colBreaks count="1" manualBreakCount="1">
    <brk id="35" max="1048575" man="1"/>
  </col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79998168889431442"/>
    <pageSetUpPr fitToPage="1"/>
  </sheetPr>
  <dimension ref="A1:AI54"/>
  <sheetViews>
    <sheetView view="pageBreakPreview" zoomScale="85" zoomScaleNormal="85" zoomScaleSheetLayoutView="85" workbookViewId="0">
      <selection sqref="A1:K1"/>
    </sheetView>
  </sheetViews>
  <sheetFormatPr defaultColWidth="8.69921875" defaultRowHeight="18" x14ac:dyDescent="0.45"/>
  <cols>
    <col min="1" max="3" width="3.59765625" style="1" customWidth="1"/>
    <col min="4" max="30" width="3.8984375" style="1" customWidth="1"/>
    <col min="31" max="31" width="5.19921875" style="1" customWidth="1"/>
    <col min="32" max="32" width="3.8984375" style="1" customWidth="1"/>
    <col min="33" max="33" width="5.19921875" style="1" customWidth="1"/>
    <col min="34" max="34" width="3.8984375" style="1" customWidth="1"/>
    <col min="35" max="35" width="5.19921875" style="93" customWidth="1"/>
    <col min="36" max="36" width="3.19921875" style="1" customWidth="1"/>
    <col min="37" max="16384" width="8.69921875" style="1"/>
  </cols>
  <sheetData>
    <row r="1" spans="1:35" ht="36" customHeight="1" x14ac:dyDescent="0.45">
      <c r="A1" s="777" t="s">
        <v>387</v>
      </c>
      <c r="B1" s="777"/>
      <c r="C1" s="777"/>
      <c r="D1" s="777"/>
      <c r="E1" s="777"/>
      <c r="F1" s="777"/>
      <c r="G1" s="777"/>
      <c r="H1" s="777"/>
      <c r="I1" s="777"/>
      <c r="J1" s="777"/>
      <c r="K1" s="777"/>
      <c r="L1" s="93"/>
      <c r="M1" s="85" t="s">
        <v>161</v>
      </c>
      <c r="N1" s="85"/>
      <c r="O1" s="85"/>
      <c r="P1" s="85"/>
      <c r="Q1" s="85"/>
      <c r="R1" s="85"/>
      <c r="S1" s="85"/>
      <c r="T1" s="85"/>
      <c r="U1" s="85"/>
      <c r="V1" s="85"/>
      <c r="W1" s="85"/>
      <c r="X1" s="85"/>
      <c r="Y1" s="85"/>
      <c r="Z1" s="85"/>
      <c r="AA1" s="85"/>
      <c r="AB1" s="85"/>
      <c r="AC1" s="85"/>
      <c r="AD1" s="85"/>
      <c r="AE1" s="85"/>
      <c r="AF1" s="85"/>
      <c r="AG1" s="85"/>
      <c r="AH1" s="85"/>
      <c r="AI1" s="85"/>
    </row>
    <row r="2" spans="1:35" ht="18" customHeight="1" x14ac:dyDescent="0.45">
      <c r="A2" s="86"/>
      <c r="B2" s="775" t="s">
        <v>139</v>
      </c>
      <c r="C2" s="775"/>
      <c r="D2" s="775"/>
      <c r="E2" s="775"/>
      <c r="F2" s="775"/>
      <c r="G2" s="775"/>
      <c r="H2" s="775"/>
      <c r="I2" s="87"/>
      <c r="J2" s="87"/>
      <c r="K2" s="87"/>
      <c r="L2" s="87"/>
      <c r="M2" s="87"/>
      <c r="N2" s="87"/>
      <c r="O2" s="87"/>
      <c r="P2" s="87"/>
      <c r="Q2" s="87"/>
      <c r="R2" s="87"/>
      <c r="S2" s="87"/>
      <c r="T2" s="87"/>
      <c r="U2" s="87"/>
      <c r="V2" s="85"/>
      <c r="W2" s="85"/>
      <c r="X2" s="85"/>
      <c r="Y2" s="85"/>
      <c r="Z2" s="85"/>
      <c r="AA2" s="85"/>
      <c r="AB2" s="85"/>
      <c r="AC2" s="85"/>
      <c r="AD2" s="85"/>
      <c r="AE2" s="85"/>
      <c r="AF2" s="85"/>
      <c r="AG2" s="85"/>
      <c r="AH2" s="85"/>
      <c r="AI2" s="85"/>
    </row>
    <row r="3" spans="1:35" ht="18" customHeight="1" x14ac:dyDescent="0.45">
      <c r="A3" s="86"/>
      <c r="B3" s="776" t="s">
        <v>140</v>
      </c>
      <c r="C3" s="776"/>
      <c r="D3" s="776"/>
      <c r="E3" s="776"/>
      <c r="F3" s="776"/>
      <c r="G3" s="776"/>
      <c r="H3" s="776"/>
      <c r="I3" s="87"/>
      <c r="J3" s="87"/>
      <c r="K3" s="87"/>
      <c r="L3" s="87"/>
      <c r="M3" s="87"/>
      <c r="N3" s="87"/>
      <c r="O3" s="87"/>
      <c r="P3" s="87"/>
      <c r="Q3" s="87"/>
      <c r="R3" s="87"/>
      <c r="S3" s="87"/>
      <c r="T3" s="87"/>
      <c r="U3" s="87"/>
      <c r="V3" s="85"/>
      <c r="W3" s="85"/>
      <c r="X3" s="85"/>
      <c r="Y3" s="85"/>
      <c r="Z3" s="85"/>
      <c r="AA3" s="85"/>
      <c r="AB3" s="85"/>
    </row>
    <row r="4" spans="1:35" ht="31.2" customHeight="1" x14ac:dyDescent="0.45">
      <c r="A4" s="86"/>
      <c r="I4" s="88"/>
      <c r="J4" s="88"/>
      <c r="K4" s="88"/>
      <c r="L4" s="88"/>
      <c r="M4" s="88"/>
      <c r="N4" s="88"/>
      <c r="O4" s="88"/>
      <c r="P4" s="88"/>
      <c r="Q4" s="88"/>
      <c r="R4" s="88"/>
      <c r="S4" s="88"/>
      <c r="T4" s="88"/>
      <c r="U4" s="88"/>
      <c r="V4" s="88"/>
      <c r="W4" s="88"/>
      <c r="X4" s="88"/>
      <c r="Y4" s="88"/>
      <c r="Z4" s="88"/>
      <c r="AA4" s="88"/>
      <c r="AB4" s="762"/>
      <c r="AC4" s="763"/>
      <c r="AD4" s="763"/>
      <c r="AE4" s="90" t="s">
        <v>141</v>
      </c>
      <c r="AF4" s="9"/>
      <c r="AG4" s="90" t="s">
        <v>142</v>
      </c>
      <c r="AH4" s="9"/>
      <c r="AI4" s="91" t="s">
        <v>143</v>
      </c>
    </row>
    <row r="5" spans="1:35" ht="10.199999999999999" customHeight="1" x14ac:dyDescent="0.45">
      <c r="A5" s="86"/>
      <c r="B5" s="786"/>
      <c r="C5" s="786"/>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9"/>
    </row>
    <row r="6" spans="1:35" ht="28.95" customHeight="1" x14ac:dyDescent="0.45">
      <c r="A6" s="86"/>
      <c r="B6" s="86"/>
      <c r="C6" s="86"/>
      <c r="D6" s="88"/>
      <c r="E6" s="88"/>
      <c r="F6" s="88"/>
      <c r="G6" s="88"/>
      <c r="H6" s="88"/>
      <c r="I6" s="88"/>
      <c r="J6" s="88"/>
      <c r="K6" s="88"/>
      <c r="L6" s="88"/>
      <c r="M6" s="88"/>
      <c r="N6" s="88"/>
      <c r="O6" s="88"/>
      <c r="P6" s="88"/>
      <c r="Q6" s="88"/>
      <c r="R6" s="88"/>
      <c r="S6" s="88"/>
      <c r="T6" s="88"/>
      <c r="U6" s="787" t="s">
        <v>162</v>
      </c>
      <c r="V6" s="787"/>
      <c r="W6" s="787"/>
      <c r="X6" s="787"/>
      <c r="Y6" s="778"/>
      <c r="Z6" s="778"/>
      <c r="AA6" s="778"/>
      <c r="AB6" s="778"/>
      <c r="AC6" s="778"/>
      <c r="AD6" s="778"/>
      <c r="AE6" s="778"/>
      <c r="AF6" s="778"/>
      <c r="AG6" s="778"/>
      <c r="AH6" s="778"/>
      <c r="AI6" s="778"/>
    </row>
    <row r="7" spans="1:35" ht="32.1" customHeight="1" x14ac:dyDescent="0.45">
      <c r="A7" s="86"/>
      <c r="B7" s="779" t="s">
        <v>163</v>
      </c>
      <c r="C7" s="779"/>
      <c r="D7" s="779"/>
      <c r="E7" s="779"/>
      <c r="F7" s="780"/>
      <c r="G7" s="781"/>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2"/>
    </row>
    <row r="8" spans="1:35" ht="32.1" customHeight="1" x14ac:dyDescent="0.45">
      <c r="A8" s="99"/>
      <c r="B8" s="788" t="s">
        <v>164</v>
      </c>
      <c r="C8" s="789"/>
      <c r="D8" s="789"/>
      <c r="E8" s="790"/>
      <c r="F8" s="791"/>
      <c r="G8" s="792"/>
      <c r="H8" s="792"/>
      <c r="I8" s="792"/>
      <c r="J8" s="792"/>
      <c r="K8" s="792"/>
      <c r="L8" s="792"/>
      <c r="M8" s="792"/>
      <c r="N8" s="792"/>
      <c r="O8" s="792"/>
      <c r="P8" s="792"/>
      <c r="Q8" s="792"/>
      <c r="R8" s="792"/>
      <c r="S8" s="792"/>
      <c r="T8" s="793"/>
      <c r="U8" s="794" t="s">
        <v>60</v>
      </c>
      <c r="V8" s="795"/>
      <c r="W8" s="795"/>
      <c r="X8" s="796"/>
      <c r="Y8" s="791"/>
      <c r="Z8" s="792"/>
      <c r="AA8" s="792"/>
      <c r="AB8" s="792"/>
      <c r="AC8" s="792"/>
      <c r="AD8" s="792"/>
      <c r="AE8" s="792"/>
      <c r="AF8" s="792"/>
      <c r="AG8" s="792"/>
      <c r="AH8" s="792"/>
      <c r="AI8" s="793"/>
    </row>
    <row r="9" spans="1:35" x14ac:dyDescent="0.45">
      <c r="A9" s="99"/>
      <c r="B9" s="768" t="s">
        <v>55</v>
      </c>
      <c r="C9" s="769"/>
      <c r="D9" s="769"/>
      <c r="E9" s="769"/>
      <c r="F9" s="772" t="s">
        <v>231</v>
      </c>
      <c r="G9" s="773"/>
      <c r="H9" s="773"/>
      <c r="I9" s="773"/>
      <c r="J9" s="773"/>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4"/>
    </row>
    <row r="10" spans="1:35" ht="32.1" customHeight="1" x14ac:dyDescent="0.45">
      <c r="A10" s="92"/>
      <c r="B10" s="770"/>
      <c r="C10" s="771"/>
      <c r="D10" s="771"/>
      <c r="E10" s="771"/>
      <c r="F10" s="783"/>
      <c r="G10" s="784"/>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5"/>
    </row>
    <row r="11" spans="1:35" ht="9.6" customHeight="1" x14ac:dyDescent="0.45"/>
    <row r="12" spans="1:35" ht="45" customHeight="1" x14ac:dyDescent="0.45">
      <c r="B12" s="757" t="s">
        <v>270</v>
      </c>
      <c r="C12" s="758"/>
      <c r="D12" s="747" t="s">
        <v>295</v>
      </c>
      <c r="E12" s="747"/>
      <c r="F12" s="747"/>
      <c r="G12" s="747"/>
      <c r="H12" s="747"/>
      <c r="I12" s="747"/>
      <c r="J12" s="747"/>
      <c r="K12" s="747"/>
      <c r="L12" s="747"/>
      <c r="M12" s="747"/>
      <c r="N12" s="747"/>
      <c r="O12" s="747"/>
      <c r="P12" s="747"/>
      <c r="Q12" s="747"/>
      <c r="R12" s="747"/>
      <c r="S12" s="747"/>
      <c r="T12" s="747"/>
      <c r="U12" s="747"/>
      <c r="V12" s="747"/>
      <c r="W12" s="747"/>
      <c r="X12" s="747"/>
      <c r="Y12" s="747"/>
      <c r="Z12" s="747"/>
      <c r="AA12" s="747"/>
      <c r="AB12" s="747"/>
      <c r="AC12" s="747"/>
      <c r="AD12" s="747"/>
      <c r="AE12" s="747"/>
      <c r="AF12" s="747"/>
      <c r="AG12" s="747"/>
      <c r="AH12" s="747"/>
      <c r="AI12" s="748"/>
    </row>
    <row r="13" spans="1:35" ht="9.6" customHeight="1" x14ac:dyDescent="0.45"/>
    <row r="14" spans="1:35" x14ac:dyDescent="0.45">
      <c r="B14" s="1" t="s">
        <v>165</v>
      </c>
    </row>
    <row r="15" spans="1:35" ht="42.75" customHeight="1" x14ac:dyDescent="0.45">
      <c r="B15" s="746" t="s">
        <v>166</v>
      </c>
      <c r="C15" s="747"/>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c r="AD15" s="747"/>
      <c r="AE15" s="747"/>
      <c r="AF15" s="747"/>
      <c r="AG15" s="747"/>
      <c r="AH15" s="747"/>
      <c r="AI15" s="748"/>
    </row>
    <row r="16" spans="1:35" ht="24.75" customHeight="1" x14ac:dyDescent="0.45">
      <c r="B16" s="746" t="s">
        <v>250</v>
      </c>
      <c r="C16" s="747"/>
      <c r="D16" s="747"/>
      <c r="E16" s="747"/>
      <c r="F16" s="747"/>
      <c r="G16" s="747"/>
      <c r="H16" s="747"/>
      <c r="I16" s="747"/>
      <c r="J16" s="747"/>
      <c r="K16" s="747"/>
      <c r="L16" s="747"/>
      <c r="M16" s="747"/>
      <c r="N16" s="747"/>
      <c r="O16" s="747"/>
      <c r="P16" s="747"/>
      <c r="Q16" s="747"/>
      <c r="R16" s="747"/>
      <c r="S16" s="747"/>
      <c r="T16" s="747"/>
      <c r="U16" s="747"/>
      <c r="V16" s="747"/>
      <c r="W16" s="747"/>
      <c r="X16" s="747"/>
      <c r="Y16" s="747"/>
      <c r="Z16" s="747"/>
      <c r="AA16" s="747"/>
      <c r="AB16" s="747"/>
      <c r="AC16" s="747"/>
      <c r="AD16" s="747"/>
      <c r="AE16" s="747"/>
      <c r="AF16" s="747"/>
      <c r="AG16" s="747"/>
      <c r="AH16" s="747"/>
      <c r="AI16" s="748"/>
    </row>
    <row r="17" spans="2:35" ht="8.4" customHeight="1" x14ac:dyDescent="0.45">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row>
    <row r="18" spans="2:35" x14ac:dyDescent="0.45">
      <c r="B18" s="96" t="s">
        <v>146</v>
      </c>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row>
    <row r="19" spans="2:35" ht="227.25" customHeight="1" x14ac:dyDescent="0.45">
      <c r="B19" s="746" t="s">
        <v>380</v>
      </c>
      <c r="C19" s="747"/>
      <c r="D19" s="747"/>
      <c r="E19" s="747"/>
      <c r="F19" s="747"/>
      <c r="G19" s="747"/>
      <c r="H19" s="747"/>
      <c r="I19" s="747"/>
      <c r="J19" s="747"/>
      <c r="K19" s="747"/>
      <c r="L19" s="747"/>
      <c r="M19" s="747"/>
      <c r="N19" s="747"/>
      <c r="O19" s="747"/>
      <c r="P19" s="747"/>
      <c r="Q19" s="747"/>
      <c r="R19" s="747"/>
      <c r="S19" s="747"/>
      <c r="T19" s="747"/>
      <c r="U19" s="747"/>
      <c r="V19" s="747"/>
      <c r="W19" s="747"/>
      <c r="X19" s="747"/>
      <c r="Y19" s="747"/>
      <c r="Z19" s="747"/>
      <c r="AA19" s="747"/>
      <c r="AB19" s="747"/>
      <c r="AC19" s="747"/>
      <c r="AD19" s="747"/>
      <c r="AE19" s="747"/>
      <c r="AF19" s="747"/>
      <c r="AG19" s="747"/>
      <c r="AH19" s="747"/>
      <c r="AI19" s="748"/>
    </row>
    <row r="20" spans="2:35" ht="6.6" customHeight="1" x14ac:dyDescent="0.45">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row>
    <row r="21" spans="2:35" ht="19.95" customHeight="1" x14ac:dyDescent="0.45">
      <c r="B21" s="96" t="s">
        <v>148</v>
      </c>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row>
    <row r="22" spans="2:35" ht="19.95" customHeight="1" x14ac:dyDescent="0.45">
      <c r="B22" s="746" t="s">
        <v>167</v>
      </c>
      <c r="C22" s="747"/>
      <c r="D22" s="747"/>
      <c r="E22" s="747"/>
      <c r="F22" s="747"/>
      <c r="G22" s="747"/>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8"/>
    </row>
    <row r="23" spans="2:35" ht="6.6" customHeight="1" x14ac:dyDescent="0.45">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row>
    <row r="24" spans="2:35" ht="19.95" customHeight="1" x14ac:dyDescent="0.45">
      <c r="B24" s="95" t="s">
        <v>222</v>
      </c>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row>
    <row r="25" spans="2:35" ht="53.4" customHeight="1" x14ac:dyDescent="0.45">
      <c r="B25" s="746" t="s">
        <v>223</v>
      </c>
      <c r="C25" s="747"/>
      <c r="D25" s="747"/>
      <c r="E25" s="747"/>
      <c r="F25" s="747"/>
      <c r="G25" s="747"/>
      <c r="H25" s="747"/>
      <c r="I25" s="747"/>
      <c r="J25" s="747"/>
      <c r="K25" s="747"/>
      <c r="L25" s="747"/>
      <c r="M25" s="747"/>
      <c r="N25" s="747"/>
      <c r="O25" s="747"/>
      <c r="P25" s="747"/>
      <c r="Q25" s="747"/>
      <c r="R25" s="747"/>
      <c r="S25" s="747"/>
      <c r="T25" s="747"/>
      <c r="U25" s="747"/>
      <c r="V25" s="747"/>
      <c r="W25" s="747"/>
      <c r="X25" s="747"/>
      <c r="Y25" s="747"/>
      <c r="Z25" s="747"/>
      <c r="AA25" s="747"/>
      <c r="AB25" s="747"/>
      <c r="AC25" s="747"/>
      <c r="AD25" s="747"/>
      <c r="AE25" s="747"/>
      <c r="AF25" s="747"/>
      <c r="AG25" s="747"/>
      <c r="AH25" s="747"/>
      <c r="AI25" s="748"/>
    </row>
    <row r="26" spans="2:35" ht="5.4" customHeight="1" x14ac:dyDescent="0.45">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row>
    <row r="27" spans="2:35" ht="19.95" customHeight="1" x14ac:dyDescent="0.45">
      <c r="B27" s="96" t="s">
        <v>224</v>
      </c>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row>
    <row r="28" spans="2:35" ht="22.5" customHeight="1" x14ac:dyDescent="0.45">
      <c r="B28" s="746" t="s">
        <v>168</v>
      </c>
      <c r="C28" s="747"/>
      <c r="D28" s="747"/>
      <c r="E28" s="747"/>
      <c r="F28" s="747"/>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747"/>
      <c r="AE28" s="747"/>
      <c r="AF28" s="747"/>
      <c r="AG28" s="747"/>
      <c r="AH28" s="747"/>
      <c r="AI28" s="748"/>
    </row>
    <row r="29" spans="2:35" ht="21" customHeight="1" x14ac:dyDescent="0.45">
      <c r="B29" s="746" t="s">
        <v>169</v>
      </c>
      <c r="C29" s="747"/>
      <c r="D29" s="747"/>
      <c r="E29" s="747"/>
      <c r="F29" s="747"/>
      <c r="G29" s="747"/>
      <c r="H29" s="747"/>
      <c r="I29" s="747"/>
      <c r="J29" s="747"/>
      <c r="K29" s="747"/>
      <c r="L29" s="747"/>
      <c r="M29" s="747"/>
      <c r="N29" s="747"/>
      <c r="O29" s="747"/>
      <c r="P29" s="747"/>
      <c r="Q29" s="747"/>
      <c r="R29" s="747"/>
      <c r="S29" s="747"/>
      <c r="T29" s="747"/>
      <c r="U29" s="747"/>
      <c r="V29" s="747"/>
      <c r="W29" s="747"/>
      <c r="X29" s="747"/>
      <c r="Y29" s="747"/>
      <c r="Z29" s="747"/>
      <c r="AA29" s="747"/>
      <c r="AB29" s="747"/>
      <c r="AC29" s="747"/>
      <c r="AD29" s="747"/>
      <c r="AE29" s="747"/>
      <c r="AF29" s="747"/>
      <c r="AG29" s="747"/>
      <c r="AH29" s="747"/>
      <c r="AI29" s="748"/>
    </row>
    <row r="30" spans="2:35" ht="21" customHeight="1" x14ac:dyDescent="0.45">
      <c r="B30" s="746" t="s">
        <v>170</v>
      </c>
      <c r="C30" s="747"/>
      <c r="D30" s="747"/>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8"/>
    </row>
    <row r="31" spans="2:35" ht="38.25" customHeight="1" x14ac:dyDescent="0.45">
      <c r="B31" s="746" t="s">
        <v>200</v>
      </c>
      <c r="C31" s="74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8"/>
    </row>
    <row r="32" spans="2:35" ht="38.25" customHeight="1" x14ac:dyDescent="0.45">
      <c r="B32" s="746" t="s">
        <v>201</v>
      </c>
      <c r="C32" s="747"/>
      <c r="D32" s="747"/>
      <c r="E32" s="747"/>
      <c r="F32" s="747"/>
      <c r="G32" s="747"/>
      <c r="H32" s="747"/>
      <c r="I32" s="747"/>
      <c r="J32" s="747"/>
      <c r="K32" s="747"/>
      <c r="L32" s="747"/>
      <c r="M32" s="747"/>
      <c r="N32" s="747"/>
      <c r="O32" s="747"/>
      <c r="P32" s="747"/>
      <c r="Q32" s="747"/>
      <c r="R32" s="747"/>
      <c r="S32" s="747"/>
      <c r="T32" s="747"/>
      <c r="U32" s="747"/>
      <c r="V32" s="747"/>
      <c r="W32" s="747"/>
      <c r="X32" s="747"/>
      <c r="Y32" s="747"/>
      <c r="Z32" s="747"/>
      <c r="AA32" s="747"/>
      <c r="AB32" s="747"/>
      <c r="AC32" s="747"/>
      <c r="AD32" s="747"/>
      <c r="AE32" s="747"/>
      <c r="AF32" s="747"/>
      <c r="AG32" s="747"/>
      <c r="AH32" s="747"/>
      <c r="AI32" s="748"/>
    </row>
    <row r="33" spans="2:35" ht="38.25" customHeight="1" x14ac:dyDescent="0.45">
      <c r="B33" s="746" t="s">
        <v>367</v>
      </c>
      <c r="C33" s="747"/>
      <c r="D33" s="747"/>
      <c r="E33" s="747"/>
      <c r="F33" s="747"/>
      <c r="G33" s="747"/>
      <c r="H33" s="747"/>
      <c r="I33" s="747"/>
      <c r="J33" s="747"/>
      <c r="K33" s="747"/>
      <c r="L33" s="747"/>
      <c r="M33" s="747"/>
      <c r="N33" s="747"/>
      <c r="O33" s="747"/>
      <c r="P33" s="747"/>
      <c r="Q33" s="747"/>
      <c r="R33" s="747"/>
      <c r="S33" s="747"/>
      <c r="T33" s="747"/>
      <c r="U33" s="747"/>
      <c r="V33" s="747"/>
      <c r="W33" s="747"/>
      <c r="X33" s="747"/>
      <c r="Y33" s="747"/>
      <c r="Z33" s="747"/>
      <c r="AA33" s="747"/>
      <c r="AB33" s="747"/>
      <c r="AC33" s="747"/>
      <c r="AD33" s="747"/>
      <c r="AE33" s="747"/>
      <c r="AF33" s="747"/>
      <c r="AG33" s="747"/>
      <c r="AH33" s="747"/>
      <c r="AI33" s="748"/>
    </row>
    <row r="34" spans="2:35" ht="66" customHeight="1" x14ac:dyDescent="0.45">
      <c r="B34" s="746" t="s">
        <v>310</v>
      </c>
      <c r="C34" s="747"/>
      <c r="D34" s="747"/>
      <c r="E34" s="747"/>
      <c r="F34" s="747"/>
      <c r="G34" s="747"/>
      <c r="H34" s="747"/>
      <c r="I34" s="747"/>
      <c r="J34" s="747"/>
      <c r="K34" s="747"/>
      <c r="L34" s="747"/>
      <c r="M34" s="747"/>
      <c r="N34" s="747"/>
      <c r="O34" s="747"/>
      <c r="P34" s="747"/>
      <c r="Q34" s="747"/>
      <c r="R34" s="747"/>
      <c r="S34" s="747"/>
      <c r="T34" s="747"/>
      <c r="U34" s="747"/>
      <c r="V34" s="747"/>
      <c r="W34" s="747"/>
      <c r="X34" s="747"/>
      <c r="Y34" s="747"/>
      <c r="Z34" s="747"/>
      <c r="AA34" s="747"/>
      <c r="AB34" s="747"/>
      <c r="AC34" s="747"/>
      <c r="AD34" s="747"/>
      <c r="AE34" s="747"/>
      <c r="AF34" s="747"/>
      <c r="AG34" s="747"/>
      <c r="AH34" s="747"/>
      <c r="AI34" s="748"/>
    </row>
    <row r="35" spans="2:35" ht="19.95" customHeight="1" x14ac:dyDescent="0.45">
      <c r="B35" s="746" t="s">
        <v>171</v>
      </c>
      <c r="C35" s="747"/>
      <c r="D35" s="747"/>
      <c r="E35" s="747"/>
      <c r="F35" s="747"/>
      <c r="G35" s="747"/>
      <c r="H35" s="747"/>
      <c r="I35" s="747"/>
      <c r="J35" s="747"/>
      <c r="K35" s="747"/>
      <c r="L35" s="747"/>
      <c r="M35" s="747"/>
      <c r="N35" s="747"/>
      <c r="O35" s="747"/>
      <c r="P35" s="747"/>
      <c r="Q35" s="747"/>
      <c r="R35" s="747"/>
      <c r="S35" s="747"/>
      <c r="T35" s="747"/>
      <c r="U35" s="747"/>
      <c r="V35" s="747"/>
      <c r="W35" s="747"/>
      <c r="X35" s="747"/>
      <c r="Y35" s="747"/>
      <c r="Z35" s="747"/>
      <c r="AA35" s="747"/>
      <c r="AB35" s="747"/>
      <c r="AC35" s="747"/>
      <c r="AD35" s="747"/>
      <c r="AE35" s="747"/>
      <c r="AF35" s="747"/>
      <c r="AG35" s="747"/>
      <c r="AH35" s="747"/>
      <c r="AI35" s="748"/>
    </row>
    <row r="36" spans="2:35" ht="6.6" customHeight="1" x14ac:dyDescent="0.45">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row>
    <row r="37" spans="2:35" ht="19.95" customHeight="1" x14ac:dyDescent="0.45">
      <c r="B37" s="96" t="s">
        <v>228</v>
      </c>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row>
    <row r="38" spans="2:35" ht="19.95" customHeight="1" x14ac:dyDescent="0.45">
      <c r="B38" s="746" t="s">
        <v>172</v>
      </c>
      <c r="C38" s="747"/>
      <c r="D38" s="747"/>
      <c r="E38" s="747"/>
      <c r="F38" s="747"/>
      <c r="G38" s="747"/>
      <c r="H38" s="747"/>
      <c r="I38" s="747"/>
      <c r="J38" s="747"/>
      <c r="K38" s="747"/>
      <c r="L38" s="747"/>
      <c r="M38" s="747"/>
      <c r="N38" s="747"/>
      <c r="O38" s="747"/>
      <c r="P38" s="747"/>
      <c r="Q38" s="747"/>
      <c r="R38" s="747"/>
      <c r="S38" s="747"/>
      <c r="T38" s="747"/>
      <c r="U38" s="747"/>
      <c r="V38" s="747"/>
      <c r="W38" s="747"/>
      <c r="X38" s="747"/>
      <c r="Y38" s="747"/>
      <c r="Z38" s="747"/>
      <c r="AA38" s="747"/>
      <c r="AB38" s="747"/>
      <c r="AC38" s="747"/>
      <c r="AD38" s="747"/>
      <c r="AE38" s="747"/>
      <c r="AF38" s="747"/>
      <c r="AG38" s="747"/>
      <c r="AH38" s="747"/>
      <c r="AI38" s="748"/>
    </row>
    <row r="39" spans="2:35" ht="19.95" customHeight="1" x14ac:dyDescent="0.45">
      <c r="B39" s="746" t="s">
        <v>173</v>
      </c>
      <c r="C39" s="747"/>
      <c r="D39" s="747"/>
      <c r="E39" s="747"/>
      <c r="F39" s="747"/>
      <c r="G39" s="747"/>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8"/>
    </row>
    <row r="40" spans="2:35" ht="61.2" customHeight="1" x14ac:dyDescent="0.45">
      <c r="B40" s="746" t="s">
        <v>174</v>
      </c>
      <c r="C40" s="747"/>
      <c r="D40" s="747"/>
      <c r="E40" s="747"/>
      <c r="F40" s="747"/>
      <c r="G40" s="747"/>
      <c r="H40" s="747"/>
      <c r="I40" s="747"/>
      <c r="J40" s="747"/>
      <c r="K40" s="747"/>
      <c r="L40" s="747"/>
      <c r="M40" s="747"/>
      <c r="N40" s="747"/>
      <c r="O40" s="747"/>
      <c r="P40" s="747"/>
      <c r="Q40" s="747"/>
      <c r="R40" s="747"/>
      <c r="S40" s="747"/>
      <c r="T40" s="747"/>
      <c r="U40" s="747"/>
      <c r="V40" s="747"/>
      <c r="W40" s="747"/>
      <c r="X40" s="747"/>
      <c r="Y40" s="747"/>
      <c r="Z40" s="747"/>
      <c r="AA40" s="747"/>
      <c r="AB40" s="747"/>
      <c r="AC40" s="747"/>
      <c r="AD40" s="747"/>
      <c r="AE40" s="747"/>
      <c r="AF40" s="747"/>
      <c r="AG40" s="747"/>
      <c r="AH40" s="747"/>
      <c r="AI40" s="748"/>
    </row>
    <row r="41" spans="2:35" ht="41.4" customHeight="1" x14ac:dyDescent="0.45">
      <c r="B41" s="746" t="s">
        <v>206</v>
      </c>
      <c r="C41" s="747"/>
      <c r="D41" s="747"/>
      <c r="E41" s="747"/>
      <c r="F41" s="747"/>
      <c r="G41" s="747"/>
      <c r="H41" s="747"/>
      <c r="I41" s="747"/>
      <c r="J41" s="747"/>
      <c r="K41" s="747"/>
      <c r="L41" s="747"/>
      <c r="M41" s="747"/>
      <c r="N41" s="747"/>
      <c r="O41" s="747"/>
      <c r="P41" s="747"/>
      <c r="Q41" s="747"/>
      <c r="R41" s="747"/>
      <c r="S41" s="747"/>
      <c r="T41" s="747"/>
      <c r="U41" s="747"/>
      <c r="V41" s="747"/>
      <c r="W41" s="747"/>
      <c r="X41" s="747"/>
      <c r="Y41" s="747"/>
      <c r="Z41" s="747"/>
      <c r="AA41" s="747"/>
      <c r="AB41" s="747"/>
      <c r="AC41" s="747"/>
      <c r="AD41" s="747"/>
      <c r="AE41" s="747"/>
      <c r="AF41" s="747"/>
      <c r="AG41" s="747"/>
      <c r="AH41" s="747"/>
      <c r="AI41" s="748"/>
    </row>
    <row r="42" spans="2:35" ht="6.6" customHeight="1" x14ac:dyDescent="0.45">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row>
    <row r="43" spans="2:35" ht="19.95" customHeight="1" x14ac:dyDescent="0.45">
      <c r="B43" s="96" t="s">
        <v>229</v>
      </c>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row>
    <row r="44" spans="2:35" ht="40.5" customHeight="1" x14ac:dyDescent="0.45">
      <c r="B44" s="746" t="s">
        <v>175</v>
      </c>
      <c r="C44" s="747"/>
      <c r="D44" s="747"/>
      <c r="E44" s="747"/>
      <c r="F44" s="747"/>
      <c r="G44" s="747"/>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8"/>
    </row>
    <row r="45" spans="2:35" ht="6.6" customHeight="1" x14ac:dyDescent="0.45">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row>
    <row r="46" spans="2:35" ht="19.95" customHeight="1" x14ac:dyDescent="0.45">
      <c r="B46" s="96" t="s">
        <v>227</v>
      </c>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row>
    <row r="47" spans="2:35" ht="20.399999999999999" customHeight="1" x14ac:dyDescent="0.45">
      <c r="B47" s="746" t="s">
        <v>377</v>
      </c>
      <c r="C47" s="747"/>
      <c r="D47" s="747"/>
      <c r="E47" s="747"/>
      <c r="F47" s="747"/>
      <c r="G47" s="747"/>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8"/>
    </row>
    <row r="48" spans="2:35" ht="20.399999999999999" customHeight="1" x14ac:dyDescent="0.45">
      <c r="B48" s="746" t="s">
        <v>176</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8"/>
    </row>
    <row r="49" spans="2:35" ht="20.399999999999999" customHeight="1" x14ac:dyDescent="0.45">
      <c r="B49" s="746" t="s">
        <v>177</v>
      </c>
      <c r="C49" s="747"/>
      <c r="D49" s="747"/>
      <c r="E49" s="747"/>
      <c r="F49" s="747"/>
      <c r="G49" s="747"/>
      <c r="H49" s="747"/>
      <c r="I49" s="747"/>
      <c r="J49" s="747"/>
      <c r="K49" s="747"/>
      <c r="L49" s="747"/>
      <c r="M49" s="747"/>
      <c r="N49" s="747"/>
      <c r="O49" s="747"/>
      <c r="P49" s="747"/>
      <c r="Q49" s="747"/>
      <c r="R49" s="747"/>
      <c r="S49" s="747"/>
      <c r="T49" s="747"/>
      <c r="U49" s="747"/>
      <c r="V49" s="747"/>
      <c r="W49" s="747"/>
      <c r="X49" s="747"/>
      <c r="Y49" s="747"/>
      <c r="Z49" s="747"/>
      <c r="AA49" s="747"/>
      <c r="AB49" s="747"/>
      <c r="AC49" s="747"/>
      <c r="AD49" s="747"/>
      <c r="AE49" s="747"/>
      <c r="AF49" s="747"/>
      <c r="AG49" s="747"/>
      <c r="AH49" s="747"/>
      <c r="AI49" s="748"/>
    </row>
    <row r="50" spans="2:35" ht="20.399999999999999" customHeight="1" x14ac:dyDescent="0.45">
      <c r="B50" s="746" t="s">
        <v>195</v>
      </c>
      <c r="C50" s="747"/>
      <c r="D50" s="747"/>
      <c r="E50" s="747"/>
      <c r="F50" s="747"/>
      <c r="G50" s="747"/>
      <c r="H50" s="747"/>
      <c r="I50" s="747"/>
      <c r="J50" s="747"/>
      <c r="K50" s="747"/>
      <c r="L50" s="747"/>
      <c r="M50" s="747"/>
      <c r="N50" s="747"/>
      <c r="O50" s="747"/>
      <c r="P50" s="747"/>
      <c r="Q50" s="747"/>
      <c r="R50" s="747"/>
      <c r="S50" s="747"/>
      <c r="T50" s="747"/>
      <c r="U50" s="747"/>
      <c r="V50" s="747"/>
      <c r="W50" s="747"/>
      <c r="X50" s="747"/>
      <c r="Y50" s="747"/>
      <c r="Z50" s="747"/>
      <c r="AA50" s="747"/>
      <c r="AB50" s="747"/>
      <c r="AC50" s="747"/>
      <c r="AD50" s="747"/>
      <c r="AE50" s="747"/>
      <c r="AF50" s="747"/>
      <c r="AG50" s="747"/>
      <c r="AH50" s="747"/>
      <c r="AI50" s="748"/>
    </row>
    <row r="51" spans="2:35" ht="6.75" customHeight="1" x14ac:dyDescent="0.45"/>
    <row r="52" spans="2:35" ht="19.95" customHeight="1" x14ac:dyDescent="0.45">
      <c r="B52" s="96" t="s">
        <v>298</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row>
    <row r="53" spans="2:35" ht="36" customHeight="1" x14ac:dyDescent="0.45">
      <c r="B53" s="746" t="s">
        <v>299</v>
      </c>
      <c r="C53" s="747"/>
      <c r="D53" s="747"/>
      <c r="E53" s="747"/>
      <c r="F53" s="747"/>
      <c r="G53" s="747"/>
      <c r="H53" s="747"/>
      <c r="I53" s="747"/>
      <c r="J53" s="747"/>
      <c r="K53" s="747"/>
      <c r="L53" s="747"/>
      <c r="M53" s="747"/>
      <c r="N53" s="747"/>
      <c r="O53" s="747"/>
      <c r="P53" s="747"/>
      <c r="Q53" s="747"/>
      <c r="R53" s="747"/>
      <c r="S53" s="747"/>
      <c r="T53" s="747"/>
      <c r="U53" s="747"/>
      <c r="V53" s="747"/>
      <c r="W53" s="747"/>
      <c r="X53" s="747"/>
      <c r="Y53" s="747"/>
      <c r="Z53" s="747"/>
      <c r="AA53" s="747"/>
      <c r="AB53" s="747"/>
      <c r="AC53" s="747"/>
      <c r="AD53" s="747"/>
      <c r="AE53" s="747"/>
      <c r="AF53" s="747"/>
      <c r="AG53" s="747"/>
      <c r="AH53" s="747"/>
      <c r="AI53" s="748"/>
    </row>
    <row r="54" spans="2:35" ht="4.5" customHeight="1" x14ac:dyDescent="0.45"/>
  </sheetData>
  <mergeCells count="41">
    <mergeCell ref="B53:AI53"/>
    <mergeCell ref="B8:E8"/>
    <mergeCell ref="F8:T8"/>
    <mergeCell ref="U8:X8"/>
    <mergeCell ref="Y8:AI8"/>
    <mergeCell ref="B9:E10"/>
    <mergeCell ref="F9:AI9"/>
    <mergeCell ref="B47:AI47"/>
    <mergeCell ref="B48:AI48"/>
    <mergeCell ref="B49:AI49"/>
    <mergeCell ref="B50:AI50"/>
    <mergeCell ref="B33:AI33"/>
    <mergeCell ref="B35:AI35"/>
    <mergeCell ref="B38:AI38"/>
    <mergeCell ref="B39:AI39"/>
    <mergeCell ref="B40:AI40"/>
    <mergeCell ref="A1:K1"/>
    <mergeCell ref="B2:H2"/>
    <mergeCell ref="B3:H3"/>
    <mergeCell ref="B5:C5"/>
    <mergeCell ref="U6:X6"/>
    <mergeCell ref="AB4:AD4"/>
    <mergeCell ref="B32:AI32"/>
    <mergeCell ref="F10:AI10"/>
    <mergeCell ref="D12:AI12"/>
    <mergeCell ref="B15:AI15"/>
    <mergeCell ref="B16:AI16"/>
    <mergeCell ref="B19:AI19"/>
    <mergeCell ref="B22:AI22"/>
    <mergeCell ref="B28:AI28"/>
    <mergeCell ref="B29:AI29"/>
    <mergeCell ref="B30:AI30"/>
    <mergeCell ref="B31:AI31"/>
    <mergeCell ref="B25:AI25"/>
    <mergeCell ref="B12:C12"/>
    <mergeCell ref="B44:AI44"/>
    <mergeCell ref="B41:AI41"/>
    <mergeCell ref="Y6:AI6"/>
    <mergeCell ref="B7:E7"/>
    <mergeCell ref="F7:AI7"/>
    <mergeCell ref="B34:AI34"/>
  </mergeCells>
  <phoneticPr fontId="3"/>
  <conditionalFormatting sqref="AB4:AD4">
    <cfRule type="containsBlanks" dxfId="17" priority="1">
      <formula>LEN(TRIM(AB4))=0</formula>
    </cfRule>
  </conditionalFormatting>
  <conditionalFormatting sqref="AF4 AH4">
    <cfRule type="containsBlanks" dxfId="16" priority="2">
      <formula>LEN(TRIM(AF4))=0</formula>
    </cfRule>
  </conditionalFormatting>
  <dataValidations count="1">
    <dataValidation type="list" allowBlank="1" showInputMessage="1" sqref="B12" xr:uid="{EE9DFF8D-C530-4159-910E-2F749D637328}">
      <formula1>"□,☑"</formula1>
    </dataValidation>
  </dataValidations>
  <printOptions horizontalCentered="1"/>
  <pageMargins left="0.39370078740157483" right="0.39370078740157483" top="0.35433070866141736" bottom="0.15748031496062992" header="0.31496062992125984" footer="0.31496062992125984"/>
  <pageSetup paperSize="9" scale="53" orientation="portrait" r:id="rId1"/>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24</xdr:col>
                    <xdr:colOff>167640</xdr:colOff>
                    <xdr:row>5</xdr:row>
                    <xdr:rowOff>30480</xdr:rowOff>
                  </from>
                  <to>
                    <xdr:col>29</xdr:col>
                    <xdr:colOff>182880</xdr:colOff>
                    <xdr:row>5</xdr:row>
                    <xdr:rowOff>327660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29</xdr:col>
                    <xdr:colOff>76200</xdr:colOff>
                    <xdr:row>5</xdr:row>
                    <xdr:rowOff>38100</xdr:rowOff>
                  </from>
                  <to>
                    <xdr:col>32</xdr:col>
                    <xdr:colOff>144780</xdr:colOff>
                    <xdr:row>5</xdr:row>
                    <xdr:rowOff>304800</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32</xdr:col>
                    <xdr:colOff>213360</xdr:colOff>
                    <xdr:row>5</xdr:row>
                    <xdr:rowOff>45720</xdr:rowOff>
                  </from>
                  <to>
                    <xdr:col>34</xdr:col>
                    <xdr:colOff>335280</xdr:colOff>
                    <xdr:row>5</xdr:row>
                    <xdr:rowOff>312420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4" tint="0.79998168889431442"/>
    <pageSetUpPr fitToPage="1"/>
  </sheetPr>
  <dimension ref="A1:AI41"/>
  <sheetViews>
    <sheetView view="pageBreakPreview" zoomScale="85" zoomScaleNormal="85" zoomScaleSheetLayoutView="85" workbookViewId="0">
      <selection sqref="A1:J1"/>
    </sheetView>
  </sheetViews>
  <sheetFormatPr defaultColWidth="8.69921875" defaultRowHeight="18" x14ac:dyDescent="0.45"/>
  <cols>
    <col min="1" max="3" width="3.59765625" style="1" customWidth="1"/>
    <col min="4" max="23" width="4.19921875" style="1" customWidth="1"/>
    <col min="24" max="24" width="5.69921875" style="1" customWidth="1"/>
    <col min="25" max="25" width="4.19921875" style="1" customWidth="1"/>
    <col min="26" max="26" width="5.69921875" style="1" customWidth="1"/>
    <col min="27" max="27" width="4.19921875" style="1" customWidth="1"/>
    <col min="28" max="28" width="5.69921875" style="93" customWidth="1"/>
    <col min="29" max="29" width="1.19921875" style="1" customWidth="1"/>
    <col min="30" max="16384" width="8.69921875" style="1"/>
  </cols>
  <sheetData>
    <row r="1" spans="1:35" ht="27.6" customHeight="1" x14ac:dyDescent="0.45">
      <c r="A1" s="777" t="s">
        <v>387</v>
      </c>
      <c r="B1" s="777"/>
      <c r="C1" s="777"/>
      <c r="D1" s="777"/>
      <c r="E1" s="777"/>
      <c r="F1" s="777"/>
      <c r="G1" s="777"/>
      <c r="H1" s="777"/>
      <c r="I1" s="777"/>
      <c r="J1" s="777"/>
      <c r="K1" s="85"/>
      <c r="L1" s="85" t="s">
        <v>178</v>
      </c>
      <c r="M1" s="85"/>
      <c r="O1" s="85"/>
      <c r="P1" s="85"/>
      <c r="Q1" s="85"/>
      <c r="R1" s="85"/>
      <c r="S1" s="85"/>
      <c r="T1" s="85"/>
      <c r="U1" s="85"/>
      <c r="V1" s="85"/>
      <c r="W1" s="85"/>
      <c r="X1" s="85"/>
      <c r="Y1" s="85"/>
      <c r="Z1" s="85"/>
      <c r="AA1" s="85"/>
      <c r="AB1" s="85"/>
    </row>
    <row r="2" spans="1:35" ht="26.4" x14ac:dyDescent="0.45">
      <c r="A2" s="100"/>
      <c r="B2" s="775" t="s">
        <v>139</v>
      </c>
      <c r="C2" s="775"/>
      <c r="D2" s="775"/>
      <c r="E2" s="775"/>
      <c r="F2" s="775"/>
      <c r="G2" s="775"/>
      <c r="H2" s="775"/>
      <c r="I2" s="100"/>
      <c r="J2" s="100"/>
      <c r="K2" s="100"/>
      <c r="L2" s="100"/>
      <c r="M2" s="100"/>
      <c r="N2" s="100"/>
      <c r="O2" s="100"/>
      <c r="P2" s="100"/>
      <c r="Q2" s="100"/>
      <c r="R2" s="100"/>
      <c r="S2" s="100"/>
      <c r="T2" s="100"/>
      <c r="U2" s="100"/>
      <c r="V2" s="100"/>
      <c r="W2" s="100"/>
      <c r="X2" s="100"/>
      <c r="Y2" s="100"/>
      <c r="Z2" s="100"/>
      <c r="AA2" s="100"/>
      <c r="AB2" s="100"/>
    </row>
    <row r="3" spans="1:35" ht="16.5" customHeight="1" x14ac:dyDescent="0.45">
      <c r="A3" s="100"/>
      <c r="B3" s="776" t="s">
        <v>140</v>
      </c>
      <c r="C3" s="776"/>
      <c r="D3" s="776"/>
      <c r="E3" s="776"/>
      <c r="F3" s="776"/>
      <c r="G3" s="776"/>
      <c r="H3" s="776"/>
      <c r="I3" s="100"/>
      <c r="J3" s="100"/>
      <c r="K3" s="100"/>
      <c r="L3" s="100"/>
      <c r="M3" s="100"/>
      <c r="N3" s="100"/>
      <c r="O3" s="100"/>
      <c r="P3" s="100"/>
      <c r="Q3" s="100"/>
      <c r="R3" s="100"/>
      <c r="S3" s="100"/>
      <c r="T3" s="100"/>
      <c r="U3" s="100"/>
      <c r="V3" s="100"/>
      <c r="W3" s="100"/>
      <c r="X3" s="100"/>
      <c r="Y3" s="100"/>
      <c r="Z3" s="100"/>
      <c r="AA3" s="100"/>
      <c r="AB3" s="100"/>
    </row>
    <row r="4" spans="1:35" ht="22.95" customHeight="1" x14ac:dyDescent="0.45">
      <c r="A4" s="86"/>
      <c r="B4" s="88"/>
      <c r="C4" s="88"/>
      <c r="D4" s="88"/>
      <c r="E4" s="88"/>
      <c r="F4" s="88"/>
      <c r="G4" s="88"/>
      <c r="H4" s="88"/>
      <c r="I4" s="88"/>
      <c r="L4" s="88"/>
      <c r="M4" s="88"/>
      <c r="N4" s="88"/>
      <c r="O4" s="88"/>
      <c r="P4" s="88"/>
      <c r="Q4" s="88"/>
      <c r="R4" s="88"/>
      <c r="S4" s="88"/>
      <c r="V4" s="800"/>
      <c r="W4" s="335"/>
      <c r="X4" s="90" t="s">
        <v>141</v>
      </c>
      <c r="Y4" s="25"/>
      <c r="Z4" s="90" t="s">
        <v>142</v>
      </c>
      <c r="AA4" s="25"/>
      <c r="AB4" s="91" t="s">
        <v>143</v>
      </c>
    </row>
    <row r="5" spans="1:35" ht="3.75" customHeight="1" x14ac:dyDescent="0.45">
      <c r="A5" s="86"/>
      <c r="B5" s="86"/>
      <c r="C5" s="86"/>
      <c r="D5" s="88"/>
      <c r="E5" s="88"/>
      <c r="F5" s="88"/>
      <c r="G5" s="88"/>
      <c r="H5" s="88"/>
      <c r="I5" s="88"/>
      <c r="J5" s="88"/>
      <c r="K5" s="88"/>
      <c r="L5" s="88"/>
      <c r="M5" s="88"/>
      <c r="O5" s="88"/>
      <c r="P5" s="88"/>
      <c r="Q5" s="88"/>
      <c r="R5" s="88"/>
      <c r="S5" s="88"/>
      <c r="T5" s="88"/>
      <c r="U5" s="88"/>
      <c r="V5" s="88"/>
      <c r="W5" s="88"/>
      <c r="X5" s="88"/>
      <c r="Y5" s="88"/>
      <c r="Z5" s="88"/>
      <c r="AA5" s="88"/>
      <c r="AB5" s="89"/>
    </row>
    <row r="6" spans="1:35" ht="30.75" customHeight="1" x14ac:dyDescent="0.45">
      <c r="B6" s="857" t="s">
        <v>243</v>
      </c>
      <c r="C6" s="857"/>
      <c r="D6" s="857"/>
      <c r="E6" s="857"/>
      <c r="F6" s="857"/>
      <c r="G6" s="857"/>
      <c r="H6" s="858" t="str">
        <f t="array" ref="H6">IF(第一面!L16:AX17&lt;&gt;"",第一面!L16:AX17,IF(第一面!L24:AX25&lt;&gt;"",第一面!L24:AX25&amp;"　"&amp;第一面!BJ24:CN24&amp;"　"&amp;第一面!BJ25:CN25,""))</f>
        <v/>
      </c>
      <c r="I6" s="859"/>
      <c r="J6" s="859"/>
      <c r="K6" s="859"/>
      <c r="L6" s="859"/>
      <c r="M6" s="859"/>
      <c r="N6" s="859"/>
      <c r="O6" s="859"/>
      <c r="P6" s="859"/>
      <c r="Q6" s="859"/>
      <c r="R6" s="859"/>
      <c r="S6" s="859"/>
      <c r="T6" s="859"/>
      <c r="U6" s="859"/>
      <c r="V6" s="859"/>
      <c r="W6" s="859"/>
      <c r="X6" s="859"/>
      <c r="Y6" s="859"/>
      <c r="Z6" s="859"/>
      <c r="AA6" s="859"/>
      <c r="AB6" s="860"/>
    </row>
    <row r="7" spans="1:35" ht="6" customHeight="1" x14ac:dyDescent="0.45"/>
    <row r="8" spans="1:35" ht="21" customHeight="1" x14ac:dyDescent="0.45">
      <c r="A8" s="86"/>
      <c r="B8" s="86" t="s">
        <v>179</v>
      </c>
      <c r="C8" s="86"/>
      <c r="D8" s="88"/>
      <c r="E8" s="88"/>
      <c r="F8" s="88"/>
      <c r="G8" s="88"/>
      <c r="H8" s="88"/>
      <c r="I8" s="88"/>
      <c r="J8" s="88"/>
      <c r="K8" s="88"/>
      <c r="L8" s="88"/>
      <c r="M8" s="88"/>
      <c r="N8" s="88"/>
      <c r="O8" s="88"/>
      <c r="P8" s="88"/>
      <c r="Q8" s="88"/>
      <c r="R8" s="88"/>
      <c r="S8" s="88"/>
      <c r="T8" s="88"/>
      <c r="U8" s="88"/>
      <c r="V8" s="88"/>
      <c r="W8" s="88"/>
      <c r="X8" s="88"/>
      <c r="Y8" s="88"/>
      <c r="Z8" s="88"/>
      <c r="AA8" s="88"/>
      <c r="AB8" s="89"/>
    </row>
    <row r="9" spans="1:35" ht="15.75" customHeight="1" x14ac:dyDescent="0.45">
      <c r="A9" s="86"/>
      <c r="B9" s="801" t="s">
        <v>244</v>
      </c>
      <c r="C9" s="802"/>
      <c r="D9" s="802"/>
      <c r="E9" s="803"/>
      <c r="F9" s="807"/>
      <c r="G9" s="808"/>
      <c r="H9" s="808"/>
      <c r="I9" s="808"/>
      <c r="J9" s="808"/>
      <c r="K9" s="808"/>
      <c r="L9" s="808"/>
      <c r="M9" s="808"/>
      <c r="N9" s="808"/>
      <c r="O9" s="809"/>
      <c r="P9" s="853" t="s">
        <v>265</v>
      </c>
      <c r="Q9" s="854"/>
      <c r="R9" s="854"/>
      <c r="S9" s="854"/>
      <c r="T9" s="854"/>
      <c r="U9" s="854"/>
      <c r="V9" s="854"/>
      <c r="W9" s="854"/>
      <c r="X9" s="854"/>
      <c r="Y9" s="854"/>
      <c r="Z9" s="854"/>
      <c r="AA9" s="854"/>
      <c r="AB9" s="854"/>
    </row>
    <row r="10" spans="1:35" ht="15.75" customHeight="1" x14ac:dyDescent="0.45">
      <c r="A10" s="86"/>
      <c r="B10" s="804"/>
      <c r="C10" s="805"/>
      <c r="D10" s="805"/>
      <c r="E10" s="806"/>
      <c r="F10" s="385"/>
      <c r="G10" s="386"/>
      <c r="H10" s="386"/>
      <c r="I10" s="386"/>
      <c r="J10" s="386"/>
      <c r="K10" s="386"/>
      <c r="L10" s="386"/>
      <c r="M10" s="386"/>
      <c r="N10" s="386"/>
      <c r="O10" s="387"/>
      <c r="P10" s="855"/>
      <c r="Q10" s="856"/>
      <c r="R10" s="856"/>
      <c r="S10" s="856"/>
      <c r="T10" s="856"/>
      <c r="U10" s="856"/>
      <c r="V10" s="856"/>
      <c r="W10" s="856"/>
      <c r="X10" s="856"/>
      <c r="Y10" s="856"/>
      <c r="Z10" s="856"/>
      <c r="AA10" s="856"/>
      <c r="AB10" s="856"/>
    </row>
    <row r="11" spans="1:35" ht="16.95" customHeight="1" x14ac:dyDescent="0.45">
      <c r="A11" s="86"/>
      <c r="B11" s="801" t="s">
        <v>180</v>
      </c>
      <c r="C11" s="802"/>
      <c r="D11" s="802"/>
      <c r="E11" s="803"/>
      <c r="F11" s="807"/>
      <c r="G11" s="808"/>
      <c r="H11" s="808"/>
      <c r="I11" s="808"/>
      <c r="J11" s="808"/>
      <c r="K11" s="808"/>
      <c r="L11" s="808"/>
      <c r="M11" s="808"/>
      <c r="N11" s="808"/>
      <c r="O11" s="809"/>
      <c r="P11" s="810" t="s">
        <v>164</v>
      </c>
      <c r="Q11" s="810"/>
      <c r="R11" s="810"/>
      <c r="S11" s="810"/>
      <c r="T11" s="811"/>
      <c r="U11" s="811"/>
      <c r="V11" s="811"/>
      <c r="W11" s="811"/>
      <c r="X11" s="811"/>
      <c r="Y11" s="811"/>
      <c r="Z11" s="811"/>
      <c r="AA11" s="811"/>
      <c r="AB11" s="811"/>
    </row>
    <row r="12" spans="1:35" ht="16.95" customHeight="1" x14ac:dyDescent="0.45">
      <c r="A12" s="86"/>
      <c r="B12" s="804"/>
      <c r="C12" s="805"/>
      <c r="D12" s="805"/>
      <c r="E12" s="806"/>
      <c r="F12" s="385"/>
      <c r="G12" s="386"/>
      <c r="H12" s="386"/>
      <c r="I12" s="386"/>
      <c r="J12" s="386"/>
      <c r="K12" s="386"/>
      <c r="L12" s="386"/>
      <c r="M12" s="386"/>
      <c r="N12" s="386"/>
      <c r="O12" s="387"/>
      <c r="P12" s="810"/>
      <c r="Q12" s="810"/>
      <c r="R12" s="810"/>
      <c r="S12" s="810"/>
      <c r="T12" s="811"/>
      <c r="U12" s="811"/>
      <c r="V12" s="811"/>
      <c r="W12" s="811"/>
      <c r="X12" s="811"/>
      <c r="Y12" s="811"/>
      <c r="Z12" s="811"/>
      <c r="AA12" s="811"/>
      <c r="AB12" s="811"/>
    </row>
    <row r="13" spans="1:35" ht="16.95" customHeight="1" x14ac:dyDescent="0.45">
      <c r="A13" s="99"/>
      <c r="B13" s="812" t="s">
        <v>181</v>
      </c>
      <c r="C13" s="812"/>
      <c r="D13" s="812"/>
      <c r="E13" s="812"/>
      <c r="F13" s="807"/>
      <c r="G13" s="808"/>
      <c r="H13" s="808"/>
      <c r="I13" s="808"/>
      <c r="J13" s="808"/>
      <c r="K13" s="808"/>
      <c r="L13" s="808"/>
      <c r="M13" s="808"/>
      <c r="N13" s="808"/>
      <c r="O13" s="809"/>
      <c r="P13" s="813" t="s">
        <v>60</v>
      </c>
      <c r="Q13" s="814"/>
      <c r="R13" s="814"/>
      <c r="S13" s="815"/>
      <c r="T13" s="807"/>
      <c r="U13" s="808"/>
      <c r="V13" s="808"/>
      <c r="W13" s="808"/>
      <c r="X13" s="808"/>
      <c r="Y13" s="808"/>
      <c r="Z13" s="808"/>
      <c r="AA13" s="808"/>
      <c r="AB13" s="809"/>
    </row>
    <row r="14" spans="1:35" ht="16.95" customHeight="1" x14ac:dyDescent="0.45">
      <c r="A14" s="99"/>
      <c r="B14" s="812"/>
      <c r="C14" s="812"/>
      <c r="D14" s="812"/>
      <c r="E14" s="812"/>
      <c r="F14" s="385"/>
      <c r="G14" s="386"/>
      <c r="H14" s="386"/>
      <c r="I14" s="386"/>
      <c r="J14" s="386"/>
      <c r="K14" s="386"/>
      <c r="L14" s="386"/>
      <c r="M14" s="386"/>
      <c r="N14" s="386"/>
      <c r="O14" s="387"/>
      <c r="P14" s="816"/>
      <c r="Q14" s="817"/>
      <c r="R14" s="817"/>
      <c r="S14" s="818"/>
      <c r="T14" s="385"/>
      <c r="U14" s="386"/>
      <c r="V14" s="386"/>
      <c r="W14" s="386"/>
      <c r="X14" s="386"/>
      <c r="Y14" s="386"/>
      <c r="Z14" s="386"/>
      <c r="AA14" s="386"/>
      <c r="AB14" s="387"/>
    </row>
    <row r="15" spans="1:35" ht="22.2" x14ac:dyDescent="0.45">
      <c r="A15" s="99"/>
      <c r="B15" s="801" t="s">
        <v>55</v>
      </c>
      <c r="C15" s="802"/>
      <c r="D15" s="802"/>
      <c r="E15" s="802"/>
      <c r="F15" s="101" t="s">
        <v>231</v>
      </c>
      <c r="G15" s="824"/>
      <c r="H15" s="824"/>
      <c r="I15" s="824"/>
      <c r="J15" s="824"/>
      <c r="K15" s="824"/>
      <c r="L15" s="824"/>
      <c r="M15" s="824"/>
      <c r="N15" s="824"/>
      <c r="O15" s="824"/>
      <c r="P15" s="824"/>
      <c r="Q15" s="824"/>
      <c r="R15" s="824"/>
      <c r="S15" s="824"/>
      <c r="T15" s="824"/>
      <c r="U15" s="824"/>
      <c r="V15" s="824"/>
      <c r="W15" s="824"/>
      <c r="X15" s="824"/>
      <c r="Y15" s="824"/>
      <c r="Z15" s="824"/>
      <c r="AA15" s="824"/>
      <c r="AB15" s="825"/>
      <c r="AC15" s="102"/>
      <c r="AD15" s="102"/>
      <c r="AE15" s="102"/>
      <c r="AG15" s="102"/>
      <c r="AH15" s="102"/>
      <c r="AI15" s="102"/>
    </row>
    <row r="16" spans="1:35" ht="43.95" customHeight="1" x14ac:dyDescent="0.45">
      <c r="A16" s="92"/>
      <c r="B16" s="822"/>
      <c r="C16" s="823"/>
      <c r="D16" s="823"/>
      <c r="E16" s="823"/>
      <c r="F16" s="819"/>
      <c r="G16" s="820"/>
      <c r="H16" s="820"/>
      <c r="I16" s="820"/>
      <c r="J16" s="820"/>
      <c r="K16" s="820"/>
      <c r="L16" s="820"/>
      <c r="M16" s="820"/>
      <c r="N16" s="820"/>
      <c r="O16" s="820"/>
      <c r="P16" s="820"/>
      <c r="Q16" s="820"/>
      <c r="R16" s="820"/>
      <c r="S16" s="820"/>
      <c r="T16" s="820"/>
      <c r="U16" s="820"/>
      <c r="V16" s="820"/>
      <c r="W16" s="820"/>
      <c r="X16" s="820"/>
      <c r="Y16" s="820"/>
      <c r="Z16" s="820"/>
      <c r="AA16" s="820"/>
      <c r="AB16" s="821"/>
      <c r="AC16" s="103"/>
    </row>
    <row r="17" spans="1:35" ht="6" customHeight="1" x14ac:dyDescent="0.45"/>
    <row r="18" spans="1:35" ht="16.95" customHeight="1" x14ac:dyDescent="0.45">
      <c r="A18" s="86"/>
      <c r="B18" s="801" t="s">
        <v>233</v>
      </c>
      <c r="C18" s="802"/>
      <c r="D18" s="802"/>
      <c r="E18" s="803"/>
      <c r="F18" s="839"/>
      <c r="G18" s="840"/>
      <c r="H18" s="840"/>
      <c r="I18" s="840"/>
      <c r="J18" s="840"/>
      <c r="K18" s="840"/>
      <c r="L18" s="840"/>
      <c r="M18" s="840"/>
      <c r="N18" s="840"/>
      <c r="O18" s="841"/>
      <c r="P18" s="801" t="s">
        <v>234</v>
      </c>
      <c r="Q18" s="802"/>
      <c r="R18" s="802"/>
      <c r="S18" s="803"/>
      <c r="T18" s="826"/>
      <c r="U18" s="827"/>
      <c r="V18" s="827"/>
      <c r="W18" s="827"/>
      <c r="X18" s="827"/>
      <c r="Y18" s="827"/>
      <c r="Z18" s="827"/>
      <c r="AA18" s="827"/>
      <c r="AB18" s="828"/>
    </row>
    <row r="19" spans="1:35" ht="16.95" customHeight="1" x14ac:dyDescent="0.45">
      <c r="A19" s="86"/>
      <c r="B19" s="804"/>
      <c r="C19" s="805"/>
      <c r="D19" s="805"/>
      <c r="E19" s="806"/>
      <c r="F19" s="842"/>
      <c r="G19" s="843"/>
      <c r="H19" s="843"/>
      <c r="I19" s="843"/>
      <c r="J19" s="843"/>
      <c r="K19" s="843"/>
      <c r="L19" s="843"/>
      <c r="M19" s="843"/>
      <c r="N19" s="843"/>
      <c r="O19" s="844"/>
      <c r="P19" s="804"/>
      <c r="Q19" s="805"/>
      <c r="R19" s="805"/>
      <c r="S19" s="806"/>
      <c r="T19" s="829"/>
      <c r="U19" s="830"/>
      <c r="V19" s="830"/>
      <c r="W19" s="830"/>
      <c r="X19" s="830"/>
      <c r="Y19" s="830"/>
      <c r="Z19" s="830"/>
      <c r="AA19" s="830"/>
      <c r="AB19" s="831"/>
    </row>
    <row r="20" spans="1:35" ht="16.95" customHeight="1" x14ac:dyDescent="0.45">
      <c r="A20" s="86"/>
      <c r="B20" s="801" t="s">
        <v>235</v>
      </c>
      <c r="C20" s="802"/>
      <c r="D20" s="802"/>
      <c r="E20" s="803"/>
      <c r="F20" s="826"/>
      <c r="G20" s="827"/>
      <c r="H20" s="827"/>
      <c r="I20" s="827"/>
      <c r="J20" s="827"/>
      <c r="K20" s="827"/>
      <c r="L20" s="827"/>
      <c r="M20" s="827"/>
      <c r="N20" s="827"/>
      <c r="O20" s="828"/>
      <c r="P20" s="832" t="s">
        <v>236</v>
      </c>
      <c r="Q20" s="833"/>
      <c r="R20" s="833"/>
      <c r="S20" s="834"/>
      <c r="T20" s="826"/>
      <c r="U20" s="827"/>
      <c r="V20" s="827"/>
      <c r="W20" s="827"/>
      <c r="X20" s="827"/>
      <c r="Y20" s="827"/>
      <c r="Z20" s="827"/>
      <c r="AA20" s="827"/>
      <c r="AB20" s="828"/>
    </row>
    <row r="21" spans="1:35" ht="16.95" customHeight="1" x14ac:dyDescent="0.45">
      <c r="A21" s="86"/>
      <c r="B21" s="804"/>
      <c r="C21" s="805"/>
      <c r="D21" s="805"/>
      <c r="E21" s="806"/>
      <c r="F21" s="829"/>
      <c r="G21" s="830"/>
      <c r="H21" s="830"/>
      <c r="I21" s="830"/>
      <c r="J21" s="830"/>
      <c r="K21" s="830"/>
      <c r="L21" s="830"/>
      <c r="M21" s="830"/>
      <c r="N21" s="830"/>
      <c r="O21" s="831"/>
      <c r="P21" s="845"/>
      <c r="Q21" s="846"/>
      <c r="R21" s="846"/>
      <c r="S21" s="847"/>
      <c r="T21" s="829"/>
      <c r="U21" s="830"/>
      <c r="V21" s="830"/>
      <c r="W21" s="830"/>
      <c r="X21" s="830"/>
      <c r="Y21" s="830"/>
      <c r="Z21" s="830"/>
      <c r="AA21" s="830"/>
      <c r="AB21" s="831"/>
    </row>
    <row r="22" spans="1:35" ht="16.95" customHeight="1" x14ac:dyDescent="0.45">
      <c r="A22" s="86"/>
      <c r="B22" s="832" t="s">
        <v>237</v>
      </c>
      <c r="C22" s="833"/>
      <c r="D22" s="833"/>
      <c r="E22" s="834"/>
      <c r="F22" s="807"/>
      <c r="G22" s="808"/>
      <c r="H22" s="808"/>
      <c r="I22" s="808"/>
      <c r="J22" s="808"/>
      <c r="K22" s="808"/>
      <c r="L22" s="808"/>
      <c r="M22" s="808"/>
      <c r="N22" s="808"/>
      <c r="O22" s="808"/>
      <c r="P22" s="808"/>
      <c r="Q22" s="808"/>
      <c r="R22" s="808"/>
      <c r="S22" s="808"/>
      <c r="T22" s="808"/>
      <c r="U22" s="808"/>
      <c r="V22" s="808"/>
      <c r="W22" s="808"/>
      <c r="X22" s="808"/>
      <c r="Y22" s="808"/>
      <c r="Z22" s="808"/>
      <c r="AA22" s="808"/>
      <c r="AB22" s="809"/>
    </row>
    <row r="23" spans="1:35" ht="16.95" customHeight="1" x14ac:dyDescent="0.45">
      <c r="A23" s="86"/>
      <c r="B23" s="835"/>
      <c r="C23" s="836"/>
      <c r="D23" s="836"/>
      <c r="E23" s="837"/>
      <c r="F23" s="385"/>
      <c r="G23" s="386"/>
      <c r="H23" s="386"/>
      <c r="I23" s="386"/>
      <c r="J23" s="386"/>
      <c r="K23" s="386"/>
      <c r="L23" s="386"/>
      <c r="M23" s="386"/>
      <c r="N23" s="386"/>
      <c r="O23" s="386"/>
      <c r="P23" s="386"/>
      <c r="Q23" s="386"/>
      <c r="R23" s="386"/>
      <c r="S23" s="386"/>
      <c r="T23" s="386"/>
      <c r="U23" s="386"/>
      <c r="V23" s="386"/>
      <c r="W23" s="386"/>
      <c r="X23" s="386"/>
      <c r="Y23" s="386"/>
      <c r="Z23" s="386"/>
      <c r="AA23" s="386"/>
      <c r="AB23" s="387"/>
    </row>
    <row r="24" spans="1:35" ht="6" customHeight="1" x14ac:dyDescent="0.45"/>
    <row r="25" spans="1:35" ht="60.75" customHeight="1" x14ac:dyDescent="0.45">
      <c r="B25" s="848" t="s">
        <v>270</v>
      </c>
      <c r="C25" s="849"/>
      <c r="D25" s="838" t="s">
        <v>296</v>
      </c>
      <c r="E25" s="838"/>
      <c r="F25" s="838"/>
      <c r="G25" s="838"/>
      <c r="H25" s="838"/>
      <c r="I25" s="838"/>
      <c r="J25" s="838"/>
      <c r="K25" s="838"/>
      <c r="L25" s="838"/>
      <c r="M25" s="838"/>
      <c r="N25" s="838"/>
      <c r="O25" s="838"/>
      <c r="P25" s="838"/>
      <c r="Q25" s="838"/>
      <c r="R25" s="838"/>
      <c r="S25" s="838"/>
      <c r="T25" s="838"/>
      <c r="U25" s="838"/>
      <c r="V25" s="838"/>
      <c r="W25" s="838"/>
      <c r="X25" s="838"/>
      <c r="Y25" s="838"/>
      <c r="Z25" s="838"/>
      <c r="AA25" s="838"/>
      <c r="AB25" s="838"/>
      <c r="AC25" s="104"/>
      <c r="AD25" s="104"/>
      <c r="AE25" s="104"/>
      <c r="AF25" s="104"/>
      <c r="AG25" s="104"/>
      <c r="AH25" s="104"/>
      <c r="AI25" s="104"/>
    </row>
    <row r="26" spans="1:35" ht="6" customHeight="1" x14ac:dyDescent="0.45"/>
    <row r="27" spans="1:35" x14ac:dyDescent="0.45">
      <c r="B27" s="1" t="s">
        <v>182</v>
      </c>
    </row>
    <row r="28" spans="1:35" ht="94.95" customHeight="1" x14ac:dyDescent="0.45">
      <c r="B28" s="797" t="s">
        <v>368</v>
      </c>
      <c r="C28" s="798"/>
      <c r="D28" s="798"/>
      <c r="E28" s="798"/>
      <c r="F28" s="798"/>
      <c r="G28" s="798"/>
      <c r="H28" s="798"/>
      <c r="I28" s="798"/>
      <c r="J28" s="798"/>
      <c r="K28" s="798"/>
      <c r="L28" s="798"/>
      <c r="M28" s="798"/>
      <c r="N28" s="798"/>
      <c r="O28" s="798"/>
      <c r="P28" s="798"/>
      <c r="Q28" s="798"/>
      <c r="R28" s="798"/>
      <c r="S28" s="798"/>
      <c r="T28" s="798"/>
      <c r="U28" s="798"/>
      <c r="V28" s="798"/>
      <c r="W28" s="798"/>
      <c r="X28" s="798"/>
      <c r="Y28" s="798"/>
      <c r="Z28" s="798"/>
      <c r="AA28" s="799"/>
      <c r="AB28" s="175" t="s">
        <v>270</v>
      </c>
    </row>
    <row r="29" spans="1:35" ht="53.4" customHeight="1" x14ac:dyDescent="0.45">
      <c r="B29" s="797" t="s">
        <v>183</v>
      </c>
      <c r="C29" s="798"/>
      <c r="D29" s="798"/>
      <c r="E29" s="798"/>
      <c r="F29" s="798"/>
      <c r="G29" s="798"/>
      <c r="H29" s="798"/>
      <c r="I29" s="798"/>
      <c r="J29" s="798"/>
      <c r="K29" s="798"/>
      <c r="L29" s="798"/>
      <c r="M29" s="798"/>
      <c r="N29" s="798"/>
      <c r="O29" s="798"/>
      <c r="P29" s="798"/>
      <c r="Q29" s="798"/>
      <c r="R29" s="798"/>
      <c r="S29" s="798"/>
      <c r="T29" s="798"/>
      <c r="U29" s="798"/>
      <c r="V29" s="798"/>
      <c r="W29" s="798"/>
      <c r="X29" s="798"/>
      <c r="Y29" s="798"/>
      <c r="Z29" s="798"/>
      <c r="AA29" s="799"/>
      <c r="AB29" s="175" t="s">
        <v>270</v>
      </c>
    </row>
    <row r="30" spans="1:35" ht="39.75" customHeight="1" x14ac:dyDescent="0.45">
      <c r="B30" s="797" t="s">
        <v>202</v>
      </c>
      <c r="C30" s="798"/>
      <c r="D30" s="798"/>
      <c r="E30" s="798"/>
      <c r="F30" s="798"/>
      <c r="G30" s="798"/>
      <c r="H30" s="798"/>
      <c r="I30" s="798"/>
      <c r="J30" s="798"/>
      <c r="K30" s="798"/>
      <c r="L30" s="798"/>
      <c r="M30" s="798"/>
      <c r="N30" s="798"/>
      <c r="O30" s="798"/>
      <c r="P30" s="798"/>
      <c r="Q30" s="798"/>
      <c r="R30" s="798"/>
      <c r="S30" s="798"/>
      <c r="T30" s="798"/>
      <c r="U30" s="798"/>
      <c r="V30" s="798"/>
      <c r="W30" s="798"/>
      <c r="X30" s="798"/>
      <c r="Y30" s="798"/>
      <c r="Z30" s="798"/>
      <c r="AA30" s="799"/>
      <c r="AB30" s="175" t="s">
        <v>270</v>
      </c>
    </row>
    <row r="31" spans="1:35" ht="33" customHeight="1" x14ac:dyDescent="0.45">
      <c r="B31" s="797" t="s">
        <v>203</v>
      </c>
      <c r="C31" s="798"/>
      <c r="D31" s="798"/>
      <c r="E31" s="798"/>
      <c r="F31" s="798"/>
      <c r="G31" s="798"/>
      <c r="H31" s="798"/>
      <c r="I31" s="798"/>
      <c r="J31" s="798"/>
      <c r="K31" s="798"/>
      <c r="L31" s="798"/>
      <c r="M31" s="798"/>
      <c r="N31" s="798"/>
      <c r="O31" s="798"/>
      <c r="P31" s="798"/>
      <c r="Q31" s="798"/>
      <c r="R31" s="798"/>
      <c r="S31" s="798"/>
      <c r="T31" s="798"/>
      <c r="U31" s="798"/>
      <c r="V31" s="798"/>
      <c r="W31" s="798"/>
      <c r="X31" s="798"/>
      <c r="Y31" s="798"/>
      <c r="Z31" s="798"/>
      <c r="AA31" s="799"/>
      <c r="AB31" s="175" t="s">
        <v>270</v>
      </c>
    </row>
    <row r="32" spans="1:35" ht="36.75" customHeight="1" x14ac:dyDescent="0.45">
      <c r="B32" s="797" t="s">
        <v>184</v>
      </c>
      <c r="C32" s="798"/>
      <c r="D32" s="798"/>
      <c r="E32" s="798"/>
      <c r="F32" s="798"/>
      <c r="G32" s="798"/>
      <c r="H32" s="798"/>
      <c r="I32" s="798"/>
      <c r="J32" s="798"/>
      <c r="K32" s="798"/>
      <c r="L32" s="798"/>
      <c r="M32" s="798"/>
      <c r="N32" s="798"/>
      <c r="O32" s="798"/>
      <c r="P32" s="798"/>
      <c r="Q32" s="798"/>
      <c r="R32" s="798"/>
      <c r="S32" s="798"/>
      <c r="T32" s="798"/>
      <c r="U32" s="798"/>
      <c r="V32" s="798"/>
      <c r="W32" s="798"/>
      <c r="X32" s="798"/>
      <c r="Y32" s="798"/>
      <c r="Z32" s="798"/>
      <c r="AA32" s="799"/>
      <c r="AB32" s="175" t="s">
        <v>270</v>
      </c>
    </row>
    <row r="33" spans="2:28" ht="35.4" customHeight="1" x14ac:dyDescent="0.45">
      <c r="B33" s="797" t="s">
        <v>185</v>
      </c>
      <c r="C33" s="798"/>
      <c r="D33" s="798"/>
      <c r="E33" s="798"/>
      <c r="F33" s="798"/>
      <c r="G33" s="798"/>
      <c r="H33" s="798"/>
      <c r="I33" s="798"/>
      <c r="J33" s="798"/>
      <c r="K33" s="798"/>
      <c r="L33" s="798"/>
      <c r="M33" s="798"/>
      <c r="N33" s="798"/>
      <c r="O33" s="798"/>
      <c r="P33" s="798"/>
      <c r="Q33" s="798"/>
      <c r="R33" s="798"/>
      <c r="S33" s="798"/>
      <c r="T33" s="798"/>
      <c r="U33" s="798"/>
      <c r="V33" s="798"/>
      <c r="W33" s="798"/>
      <c r="X33" s="798"/>
      <c r="Y33" s="798"/>
      <c r="Z33" s="798"/>
      <c r="AA33" s="799"/>
      <c r="AB33" s="175" t="s">
        <v>270</v>
      </c>
    </row>
    <row r="34" spans="2:28" ht="34.5" customHeight="1" x14ac:dyDescent="0.45">
      <c r="B34" s="797" t="s">
        <v>204</v>
      </c>
      <c r="C34" s="798"/>
      <c r="D34" s="798"/>
      <c r="E34" s="798"/>
      <c r="F34" s="798"/>
      <c r="G34" s="798"/>
      <c r="H34" s="798"/>
      <c r="I34" s="798"/>
      <c r="J34" s="798"/>
      <c r="K34" s="798"/>
      <c r="L34" s="798"/>
      <c r="M34" s="798"/>
      <c r="N34" s="798"/>
      <c r="O34" s="798"/>
      <c r="P34" s="798"/>
      <c r="Q34" s="798"/>
      <c r="R34" s="798"/>
      <c r="S34" s="798"/>
      <c r="T34" s="798"/>
      <c r="U34" s="798"/>
      <c r="V34" s="798"/>
      <c r="W34" s="798"/>
      <c r="X34" s="798"/>
      <c r="Y34" s="798"/>
      <c r="Z34" s="798"/>
      <c r="AA34" s="799"/>
      <c r="AB34" s="175" t="s">
        <v>270</v>
      </c>
    </row>
    <row r="35" spans="2:28" ht="105.75" customHeight="1" x14ac:dyDescent="0.45">
      <c r="B35" s="797" t="s">
        <v>312</v>
      </c>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798"/>
      <c r="AA35" s="799"/>
      <c r="AB35" s="175" t="s">
        <v>270</v>
      </c>
    </row>
    <row r="36" spans="2:28" ht="5.25" customHeight="1" x14ac:dyDescent="0.4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row>
    <row r="37" spans="2:28" x14ac:dyDescent="0.45">
      <c r="B37" s="1" t="s">
        <v>146</v>
      </c>
    </row>
    <row r="38" spans="2:28" ht="207.75" customHeight="1" x14ac:dyDescent="0.45">
      <c r="B38" s="850" t="s">
        <v>378</v>
      </c>
      <c r="C38" s="851"/>
      <c r="D38" s="851"/>
      <c r="E38" s="851"/>
      <c r="F38" s="851"/>
      <c r="G38" s="851"/>
      <c r="H38" s="851"/>
      <c r="I38" s="851"/>
      <c r="J38" s="851"/>
      <c r="K38" s="851"/>
      <c r="L38" s="851"/>
      <c r="M38" s="851"/>
      <c r="N38" s="851"/>
      <c r="O38" s="851"/>
      <c r="P38" s="851"/>
      <c r="Q38" s="851"/>
      <c r="R38" s="851"/>
      <c r="S38" s="851"/>
      <c r="T38" s="851"/>
      <c r="U38" s="851"/>
      <c r="V38" s="851"/>
      <c r="W38" s="851"/>
      <c r="X38" s="851"/>
      <c r="Y38" s="851"/>
      <c r="Z38" s="851"/>
      <c r="AA38" s="852"/>
      <c r="AB38" s="175" t="s">
        <v>270</v>
      </c>
    </row>
    <row r="39" spans="2:28" ht="5.25" customHeight="1" x14ac:dyDescent="0.45"/>
    <row r="40" spans="2:28" x14ac:dyDescent="0.45">
      <c r="B40" s="1" t="s">
        <v>230</v>
      </c>
    </row>
    <row r="41" spans="2:28" ht="98.25" customHeight="1" x14ac:dyDescent="0.45">
      <c r="B41" s="850" t="s">
        <v>223</v>
      </c>
      <c r="C41" s="851"/>
      <c r="D41" s="851"/>
      <c r="E41" s="851"/>
      <c r="F41" s="851"/>
      <c r="G41" s="851"/>
      <c r="H41" s="851"/>
      <c r="I41" s="851"/>
      <c r="J41" s="851"/>
      <c r="K41" s="851"/>
      <c r="L41" s="851"/>
      <c r="M41" s="851"/>
      <c r="N41" s="851"/>
      <c r="O41" s="851"/>
      <c r="P41" s="851"/>
      <c r="Q41" s="851"/>
      <c r="R41" s="851"/>
      <c r="S41" s="851"/>
      <c r="T41" s="851"/>
      <c r="U41" s="851"/>
      <c r="V41" s="851"/>
      <c r="W41" s="851"/>
      <c r="X41" s="851"/>
      <c r="Y41" s="851"/>
      <c r="Z41" s="851"/>
      <c r="AA41" s="852"/>
      <c r="AB41" s="175" t="s">
        <v>270</v>
      </c>
    </row>
  </sheetData>
  <mergeCells count="42">
    <mergeCell ref="P9:AB10"/>
    <mergeCell ref="B9:E10"/>
    <mergeCell ref="F9:O10"/>
    <mergeCell ref="B6:G6"/>
    <mergeCell ref="H6:AB6"/>
    <mergeCell ref="B41:AA41"/>
    <mergeCell ref="B34:AA34"/>
    <mergeCell ref="B38:AA38"/>
    <mergeCell ref="B29:AA29"/>
    <mergeCell ref="B31:AA31"/>
    <mergeCell ref="B32:AA32"/>
    <mergeCell ref="B33:AA33"/>
    <mergeCell ref="B35:AA35"/>
    <mergeCell ref="G15:AB15"/>
    <mergeCell ref="T20:AB21"/>
    <mergeCell ref="B22:E23"/>
    <mergeCell ref="F22:AB23"/>
    <mergeCell ref="D25:AB25"/>
    <mergeCell ref="B18:E19"/>
    <mergeCell ref="F18:O19"/>
    <mergeCell ref="P18:S19"/>
    <mergeCell ref="T18:AB19"/>
    <mergeCell ref="B20:E21"/>
    <mergeCell ref="F20:O21"/>
    <mergeCell ref="P20:S21"/>
    <mergeCell ref="B25:C25"/>
    <mergeCell ref="A1:J1"/>
    <mergeCell ref="B2:H2"/>
    <mergeCell ref="B3:H3"/>
    <mergeCell ref="B30:AA30"/>
    <mergeCell ref="V4:W4"/>
    <mergeCell ref="B11:E12"/>
    <mergeCell ref="F11:O12"/>
    <mergeCell ref="P11:S12"/>
    <mergeCell ref="T11:AB12"/>
    <mergeCell ref="B13:E14"/>
    <mergeCell ref="F13:O14"/>
    <mergeCell ref="P13:S14"/>
    <mergeCell ref="T13:AB14"/>
    <mergeCell ref="F16:AB16"/>
    <mergeCell ref="B15:E16"/>
    <mergeCell ref="B28:AA28"/>
  </mergeCells>
  <phoneticPr fontId="3"/>
  <conditionalFormatting sqref="F9">
    <cfRule type="cellIs" dxfId="15" priority="2" operator="equal">
      <formula>""</formula>
    </cfRule>
  </conditionalFormatting>
  <conditionalFormatting sqref="F11">
    <cfRule type="cellIs" dxfId="14" priority="14" operator="equal">
      <formula>""</formula>
    </cfRule>
  </conditionalFormatting>
  <conditionalFormatting sqref="F13">
    <cfRule type="cellIs" dxfId="13" priority="15" operator="equal">
      <formula>""</formula>
    </cfRule>
  </conditionalFormatting>
  <conditionalFormatting sqref="F16">
    <cfRule type="cellIs" dxfId="12" priority="16" operator="equal">
      <formula>""</formula>
    </cfRule>
  </conditionalFormatting>
  <conditionalFormatting sqref="F18">
    <cfRule type="cellIs" dxfId="11" priority="11" operator="equal">
      <formula>""</formula>
    </cfRule>
  </conditionalFormatting>
  <conditionalFormatting sqref="F20">
    <cfRule type="cellIs" dxfId="10" priority="9" operator="equal">
      <formula>""</formula>
    </cfRule>
  </conditionalFormatting>
  <conditionalFormatting sqref="F22">
    <cfRule type="cellIs" dxfId="9" priority="7" operator="equal">
      <formula>""</formula>
    </cfRule>
  </conditionalFormatting>
  <conditionalFormatting sqref="G15">
    <cfRule type="cellIs" dxfId="8" priority="17" operator="equal">
      <formula>""</formula>
    </cfRule>
  </conditionalFormatting>
  <conditionalFormatting sqref="H6">
    <cfRule type="cellIs" dxfId="7" priority="3" operator="equal">
      <formula>""</formula>
    </cfRule>
  </conditionalFormatting>
  <conditionalFormatting sqref="T11">
    <cfRule type="cellIs" dxfId="6" priority="13" operator="equal">
      <formula>""</formula>
    </cfRule>
  </conditionalFormatting>
  <conditionalFormatting sqref="T13">
    <cfRule type="cellIs" dxfId="5" priority="12" operator="equal">
      <formula>""</formula>
    </cfRule>
  </conditionalFormatting>
  <conditionalFormatting sqref="T18">
    <cfRule type="cellIs" dxfId="4" priority="10" operator="equal">
      <formula>""</formula>
    </cfRule>
  </conditionalFormatting>
  <conditionalFormatting sqref="T20">
    <cfRule type="cellIs" dxfId="3" priority="8" operator="equal">
      <formula>""</formula>
    </cfRule>
  </conditionalFormatting>
  <conditionalFormatting sqref="V4">
    <cfRule type="cellIs" dxfId="2" priority="6" operator="equal">
      <formula>""</formula>
    </cfRule>
  </conditionalFormatting>
  <conditionalFormatting sqref="Y4">
    <cfRule type="cellIs" dxfId="1" priority="5" operator="equal">
      <formula>""</formula>
    </cfRule>
  </conditionalFormatting>
  <conditionalFormatting sqref="AA4">
    <cfRule type="cellIs" dxfId="0" priority="4" operator="equal">
      <formula>""</formula>
    </cfRule>
  </conditionalFormatting>
  <dataValidations count="1">
    <dataValidation type="list" allowBlank="1" showInputMessage="1" sqref="B25 AB28:AB35 AB38 AB41" xr:uid="{0C88DCFD-55EC-4947-A702-6A4E2AEA336A}">
      <formula1>"□,☑"</formula1>
    </dataValidation>
  </dataValidations>
  <printOptions horizontalCentered="1"/>
  <pageMargins left="0.39370078740157483" right="0.39370078740157483" top="0.35433070866141736" bottom="0.15748031496062992" header="0.31496062992125984" footer="0.31496062992125984"/>
  <pageSetup paperSize="9" scale="60" orientation="portrait" r:id="rId1"/>
  <colBreaks count="1" manualBreakCount="1">
    <brk id="2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ﾁｪｯｸｼｰﾄ</vt:lpstr>
      <vt:lpstr>第一面</vt:lpstr>
      <vt:lpstr>第一面別紙</vt:lpstr>
      <vt:lpstr>第二面</vt:lpstr>
      <vt:lpstr>第二面別紙（2～20戸) </vt:lpstr>
      <vt:lpstr>第二面別紙（21戸以上）</vt:lpstr>
      <vt:lpstr>第三面</vt:lpstr>
      <vt:lpstr>第三面別紙</vt:lpstr>
      <vt:lpstr>交付要件確認書（建築主） </vt:lpstr>
      <vt:lpstr>交付要件確認書（リース等）</vt:lpstr>
      <vt:lpstr>代行誓約書</vt:lpstr>
      <vt:lpstr>ﾁｪｯｸｼｰﾄ!Print_Area</vt:lpstr>
      <vt:lpstr>'交付要件確認書（リース等）'!Print_Area</vt:lpstr>
      <vt:lpstr>'交付要件確認書（建築主） '!Print_Area</vt:lpstr>
      <vt:lpstr>代行誓約書!Print_Area</vt:lpstr>
      <vt:lpstr>第一面!Print_Area</vt:lpstr>
      <vt:lpstr>第一面別紙!Print_Area</vt:lpstr>
      <vt:lpstr>第三面!Print_Area</vt:lpstr>
      <vt:lpstr>第三面別紙!Print_Area</vt:lpstr>
      <vt:lpstr>第二面!Print_Area</vt:lpstr>
      <vt:lpstr>'第二面別紙（2～20戸) '!Print_Area</vt:lpstr>
      <vt:lpstr>'第二面別紙（21戸以上）'!Print_Area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2023-03-22T02:23:15Z</dcterms:created>
  <dcterms:modified xsi:type="dcterms:W3CDTF">2025-03-28T04:50:49Z</dcterms:modified>
</cp:coreProperties>
</file>